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635" activeTab="0"/>
  </bookViews>
  <sheets>
    <sheet name="ORÇAMENTO" sheetId="1" r:id="rId1"/>
    <sheet name="BDI" sheetId="2" r:id="rId2"/>
    <sheet name="cronograma" sheetId="3" r:id="rId3"/>
    <sheet name="Memória de Cálculo" sheetId="4" r:id="rId4"/>
  </sheets>
  <definedNames>
    <definedName name="_xlnm.Print_Area" localSheetId="1">'BDI'!$A$1:$I$46</definedName>
    <definedName name="_xlnm.Print_Area" localSheetId="2">'cronograma'!$A$1:$P$32</definedName>
    <definedName name="_xlnm.Print_Area" localSheetId="3">'Memória de Cálculo'!$A$1:$M$137</definedName>
    <definedName name="_xlnm.Print_Area" localSheetId="0">'ORÇAMENTO'!$A$1:$I$53</definedName>
    <definedName name="_xlnm.Print_Titles" localSheetId="0">'ORÇAMENTO'!$10:$11</definedName>
  </definedNames>
  <calcPr fullCalcOnLoad="1"/>
</workbook>
</file>

<file path=xl/sharedStrings.xml><?xml version="1.0" encoding="utf-8"?>
<sst xmlns="http://schemas.openxmlformats.org/spreadsheetml/2006/main" count="315" uniqueCount="157">
  <si>
    <t>Item</t>
  </si>
  <si>
    <t>Discrição dos Serviços</t>
  </si>
  <si>
    <t>Unid.</t>
  </si>
  <si>
    <t>Quant.</t>
  </si>
  <si>
    <t>2.1</t>
  </si>
  <si>
    <t>m³</t>
  </si>
  <si>
    <t>TOTAL</t>
  </si>
  <si>
    <r>
      <t xml:space="preserve">CONTRATANTE: </t>
    </r>
    <r>
      <rPr>
        <sz val="11"/>
        <rFont val="Arial"/>
        <family val="2"/>
      </rPr>
      <t xml:space="preserve"> PREFEITURA MUNICIPAL DE OURÉM - PARÁ</t>
    </r>
  </si>
  <si>
    <r>
      <t xml:space="preserve">LOCAL: </t>
    </r>
    <r>
      <rPr>
        <sz val="11"/>
        <rFont val="Arial"/>
        <family val="2"/>
      </rPr>
      <t>OURÉM - PA</t>
    </r>
  </si>
  <si>
    <r>
      <t>VALOR:</t>
    </r>
    <r>
      <rPr>
        <sz val="11"/>
        <rFont val="Arial"/>
        <family val="2"/>
      </rPr>
      <t xml:space="preserve"> </t>
    </r>
  </si>
  <si>
    <r>
      <t>PRAZO:</t>
    </r>
    <r>
      <rPr>
        <sz val="11"/>
        <rFont val="Arial"/>
        <family val="2"/>
      </rPr>
      <t xml:space="preserve"> </t>
    </r>
  </si>
  <si>
    <t xml:space="preserve">PREÇO UNIT. </t>
  </si>
  <si>
    <t>VALOR TOTAL</t>
  </si>
  <si>
    <t>TABELA</t>
  </si>
  <si>
    <t>CÓDIGO</t>
  </si>
  <si>
    <t>ÍTEM</t>
  </si>
  <si>
    <t>DESCRIÇÃO</t>
  </si>
  <si>
    <t>1º MÊS</t>
  </si>
  <si>
    <t>2º MÊS</t>
  </si>
  <si>
    <t>CRONOGRAMA FÍSICO - FINANCEIRO</t>
  </si>
  <si>
    <t>4.1</t>
  </si>
  <si>
    <t>TOTAL DO ORÇAMENTO</t>
  </si>
  <si>
    <t>2.2</t>
  </si>
  <si>
    <t>2.3</t>
  </si>
  <si>
    <t>2.4</t>
  </si>
  <si>
    <t>Limpeza da Obra</t>
  </si>
  <si>
    <t>3.1</t>
  </si>
  <si>
    <t>2.5</t>
  </si>
  <si>
    <t>Lastro de brita</t>
  </si>
  <si>
    <t>Reaterro manual de valas</t>
  </si>
  <si>
    <t>L=</t>
  </si>
  <si>
    <t>x</t>
  </si>
  <si>
    <t>E=</t>
  </si>
  <si>
    <t>B=</t>
  </si>
  <si>
    <t>A=</t>
  </si>
  <si>
    <t>C.A=</t>
  </si>
  <si>
    <t>P.F=</t>
  </si>
  <si>
    <t>AL=</t>
  </si>
  <si>
    <t>R=</t>
  </si>
  <si>
    <t>-</t>
  </si>
  <si>
    <t>L.O=</t>
  </si>
  <si>
    <t>Piso Cimentado</t>
  </si>
  <si>
    <t>Escavação Manual de Valas</t>
  </si>
  <si>
    <t>PREÇO C/ BDI</t>
  </si>
  <si>
    <t>Parcela do BDI</t>
  </si>
  <si>
    <t xml:space="preserve">AC = Taxa de Administração Central </t>
  </si>
  <si>
    <t>S e G = Taxas de Seguro e Garantia</t>
  </si>
  <si>
    <t>R = Taxa de Risco</t>
  </si>
  <si>
    <t>DF = Taxa de Despesas Financeiras</t>
  </si>
  <si>
    <t>L = Taxa de Lucro / Remuneração</t>
  </si>
  <si>
    <t>I = Taxa de incidência de Impostos (PIS, COFINS e ISS)</t>
  </si>
  <si>
    <t xml:space="preserve">Impostos </t>
  </si>
  <si>
    <t>6.1</t>
  </si>
  <si>
    <t>ISS</t>
  </si>
  <si>
    <t>6.2</t>
  </si>
  <si>
    <t>PIS</t>
  </si>
  <si>
    <t>6.3</t>
  </si>
  <si>
    <t>COFINS</t>
  </si>
  <si>
    <t>6.4</t>
  </si>
  <si>
    <t>CPRB</t>
  </si>
  <si>
    <t>Total Impostos =</t>
  </si>
  <si>
    <t>Fórmula para o cálculo de BDI</t>
  </si>
  <si>
    <t>Notas:</t>
  </si>
  <si>
    <t>1) Alíquota de ISS é determinada pela “Relação de Serviços”  do município onde se prestará o serviço conforme art. 1º e art.8º da Lei Complementar nº116/2001.</t>
  </si>
  <si>
    <t>2) Alíquota máxima de PIS é de até 1,65% conforme Lei nº10.637/02 em consonância com o Regime de Tributação da Empresa</t>
  </si>
  <si>
    <t>3) Alíquota máxima de COFINS é de 3% conforme inciso XX do art. 10 da Lei nº10.833/03.</t>
  </si>
  <si>
    <t>4) Os percentuais dos itens que compõem analiticamente o BDI são so limites referenciais máximos adotados pela Administração consoante com o art.40 inciso X da Lei 8.666/93.</t>
  </si>
  <si>
    <t>5) Antes da aplicação do BDI (Teto Empresa de Lucros Real ) os insumos constantes do art.3º da Lei nº10.637/02 deverão sofrer redução de 1,65%, após 31/12/2008, reduzir também do insumo o percentual de 7,6% da COFINS conforme art. 3º da Lei nº10.833/03 combinado com o inciso XX do art.10 da mesma Lei.</t>
  </si>
  <si>
    <t/>
  </si>
  <si>
    <t>BDI</t>
  </si>
  <si>
    <t>=</t>
  </si>
  <si>
    <t>P.E=</t>
  </si>
  <si>
    <t>+</t>
  </si>
  <si>
    <t>P=</t>
  </si>
  <si>
    <t>H=</t>
  </si>
  <si>
    <t>C=</t>
  </si>
  <si>
    <t>C.C=</t>
  </si>
  <si>
    <t>CI=</t>
  </si>
  <si>
    <r>
      <t>OBRA:</t>
    </r>
    <r>
      <rPr>
        <sz val="11"/>
        <rFont val="Arial"/>
        <family val="2"/>
      </rPr>
      <t xml:space="preserve"> CONSTRUÇÃO DE ARENA DE FUTEBOL DE AREIA - SUB - ESTAÇÃO</t>
    </r>
  </si>
  <si>
    <t>area do auto cad</t>
  </si>
  <si>
    <t>P</t>
  </si>
  <si>
    <t>m</t>
  </si>
  <si>
    <t>ENG. RESP. .:PATRICK DA SILVA SIDRIM CREA/PA 1517032679</t>
  </si>
  <si>
    <t>ENG. PATRICK DA SILVA SIDRIM CREA/PA 1517032679</t>
  </si>
  <si>
    <t>CREA/PA 1517032679</t>
  </si>
  <si>
    <t>3º MÊS</t>
  </si>
  <si>
    <t>4º MÊS</t>
  </si>
  <si>
    <t>P/MURO</t>
  </si>
  <si>
    <t>2.6</t>
  </si>
  <si>
    <r>
      <t>DATA:</t>
    </r>
    <r>
      <rPr>
        <sz val="11"/>
        <rFont val="Arial"/>
        <family val="2"/>
      </rPr>
      <t xml:space="preserve"> OUTUBRO DE 2018</t>
    </r>
  </si>
  <si>
    <t>SEDOP/PA DATA BASE: OUTUBRO 2018</t>
  </si>
  <si>
    <t>APLICAÇÃO DA MASSA ASFALTICA: TAPA BURACO</t>
  </si>
  <si>
    <t>Tv. Cipriano Santos (trecho: Av. Angelo Moretti até R. Rosa Costa)</t>
  </si>
  <si>
    <t>Tv. Lauro Soudré (trecho: R. Hemenergildo Alves até R. Rosa Costa)</t>
  </si>
  <si>
    <t>Tv. Lázaro Picanço (trecho: R. 15 de Novembro até Tv. Lauro Soudré)</t>
  </si>
  <si>
    <t>Tv. Tembés (trecho: R. Guamá até Pa 124)</t>
  </si>
  <si>
    <t>Tv. Joaquim Dionizio (trecho: R. Guamá até Pa 124)</t>
  </si>
  <si>
    <t>Tv. 7 de Setembro (trecho: R. Hemenergildo Alves até Pa 124)</t>
  </si>
  <si>
    <t>Tv. Major Fernandes (trecho: Av. Angelo Moretti até R. São Francisco)</t>
  </si>
  <si>
    <t>R. Lameira Bitencourt (trecho: Tv. Joaquim Dionizio até Tv. Major Fernandes)</t>
  </si>
  <si>
    <t>R. Coronel Souza (trecho: Tv. Joaquim Dionizio até Tv Major Fernandes)</t>
  </si>
  <si>
    <t>R. São Francisco (trecho: Tv. 7 de Setembro até Tv. Tomas Rodrigues)</t>
  </si>
  <si>
    <t>R. 24 de Maio (trecho: Tv. 7 de Setembro até Tv. Cafiteua)</t>
  </si>
  <si>
    <t>R. Luiz de Moura (trecho: Tv. Domingos Quadros até Tv. Cipriano Santos)</t>
  </si>
  <si>
    <t>R. Presidente Vargas (trecho: Tv. 7 de Setembro até Tv. Cafiteua)</t>
  </si>
  <si>
    <t>R. Perseverando Seixas (trecho: Tv. 7 de Setembro até Tv. Cafiteua)</t>
  </si>
  <si>
    <t>R. Amadeu Tavares (trecho: Tv. Lauro Soudré até Tv. Cafiteua)</t>
  </si>
  <si>
    <t>R. Felipe Nery (trecho: Tv. Lauro Soudré até Tv. Maria Cunha)</t>
  </si>
  <si>
    <t>Tv. Cafeteua (trecho: R. São Francisco até a ponte)</t>
  </si>
  <si>
    <t>Av. Padre Angelo Moretii (trecho: Tv. Major Fernandes até Tv. Sete de Setembro)</t>
  </si>
  <si>
    <t>R. Hemenergildo Alves (trecho: Tv. Lauro Sodré até Escola Socorro Rocha)</t>
  </si>
  <si>
    <t>R. Guamá (trecho: Hotel do Tromba até o Pantanal)</t>
  </si>
  <si>
    <t>Tv. Ostéro Ferreira</t>
  </si>
  <si>
    <t>Tv. Domingos Quadros (trecho: R. Luiz de Moura a Tv. Sete de Setembro)</t>
  </si>
  <si>
    <t>SINAPI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</si>
  <si>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</si>
  <si>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</si>
  <si>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</si>
  <si>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</si>
  <si>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</si>
  <si>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</si>
  <si>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</si>
  <si>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</si>
  <si>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</si>
  <si>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</si>
  <si>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</si>
  <si>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</si>
  <si>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</si>
  <si>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</si>
  <si>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</si>
  <si>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</si>
  <si>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</si>
  <si>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</si>
  <si>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r>
      <t>OBRA:</t>
    </r>
    <r>
      <rPr>
        <sz val="11"/>
        <rFont val="Arial"/>
        <family val="2"/>
      </rPr>
      <t xml:space="preserve"> SERVIÇOS DE APLICAÇÃO E COMPACTAÇÃO DE MASSA ASFÁLTICA (CBUQ) EM OPERAÇÃO TAPA BURACO COM FORNECIMENTO DE MATERIAL</t>
    </r>
  </si>
  <si>
    <t>litros</t>
  </si>
  <si>
    <r>
      <t xml:space="preserve">OBRA: </t>
    </r>
    <r>
      <rPr>
        <sz val="11"/>
        <rFont val="Arial"/>
        <family val="2"/>
      </rPr>
      <t>SERVIÇOS DE APLICAÇÃO E COMPACTAÇÃO DE MASSA ASFÁLTICA (CBUQ) EM OPERAÇÃO TAPA BURACO COM FORNECIMENTO DE MATERIAL</t>
    </r>
  </si>
  <si>
    <t>SEDOP</t>
  </si>
  <si>
    <t>SERVIÇOS PRELIMINARES</t>
  </si>
  <si>
    <t>Licenças e taxas da obra (acima de 500m2)</t>
  </si>
  <si>
    <t>CJ</t>
  </si>
  <si>
    <t>SINAPI/SEDOP DATA BASE: ABRIL 2019</t>
  </si>
  <si>
    <t>12 MESES</t>
  </si>
  <si>
    <t>5º MÊS</t>
  </si>
  <si>
    <t>6º MÊS</t>
  </si>
  <si>
    <t>Tv. Odilardo Siqueira (trecho: Rua da Forquilha até R. Hemenergildo Alves)</t>
  </si>
  <si>
    <t>Tv. Mirta Aires (trecho: Rua da Forquilha até R. Hemenergildo Alves)</t>
  </si>
  <si>
    <t>TON.</t>
  </si>
  <si>
    <t>/</t>
  </si>
  <si>
    <t>CARRADA</t>
  </si>
  <si>
    <t>1.1</t>
  </si>
  <si>
    <t>TOTAL DO SUB ITEM 1.0</t>
  </si>
  <si>
    <t>TOTAL DO ITEM 2.0</t>
  </si>
  <si>
    <t>1.0</t>
  </si>
  <si>
    <t>2.0</t>
  </si>
  <si>
    <r>
      <t>DATA:</t>
    </r>
    <r>
      <rPr>
        <sz val="11"/>
        <rFont val="Arial"/>
        <family val="2"/>
      </rPr>
      <t xml:space="preserve"> SINAPI JANEIRO DE 2022 / SEDOP FEVEREIRO DE 2022</t>
    </r>
  </si>
  <si>
    <t>SINAPI/SEDOP DATA BASE: JANEIRO/FEVEREIRO 2022</t>
  </si>
  <si>
    <t>06 MESES</t>
  </si>
</sst>
</file>

<file path=xl/styles.xml><?xml version="1.0" encoding="utf-8"?>
<styleSheet xmlns="http://schemas.openxmlformats.org/spreadsheetml/2006/main">
  <numFmts count="4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&quot;R$ &quot;#,##0.00"/>
    <numFmt numFmtId="174" formatCode="_(&quot;R$ &quot;* #,##0.0_);_(&quot;R$ &quot;* \(#,##0.0\);_(&quot;R$ &quot;* &quot;-&quot;??_);_(@_)"/>
    <numFmt numFmtId="175" formatCode="_(&quot;R$ &quot;* #,##0.000_);_(&quot;R$ &quot;* \(#,##0.000\);_(&quot;R$ &quot;* &quot;-&quot;??_);_(@_)"/>
    <numFmt numFmtId="176" formatCode="_(&quot;R$ &quot;* #,##0.0000_);_(&quot;R$ &quot;* \(#,##0.0000\);_(&quot;R$ &quot;* &quot;-&quot;??_);_(@_)"/>
    <numFmt numFmtId="177" formatCode="#,##0\ &quot;pta&quot;;\-#,##0\ &quot;pta&quot;"/>
    <numFmt numFmtId="178" formatCode="#,##0\ &quot;pta&quot;;[Red]\-#,##0\ &quot;pta&quot;"/>
    <numFmt numFmtId="179" formatCode="#,##0.00\ &quot;pta&quot;;\-#,##0.00\ &quot;pta&quot;"/>
    <numFmt numFmtId="180" formatCode="#,##0.00\ &quot;pta&quot;;[Red]\-#,##0.00\ &quot;pta&quot;"/>
    <numFmt numFmtId="181" formatCode="_-* #,##0\ &quot;pta&quot;_-;\-* #,##0\ &quot;pta&quot;_-;_-* &quot;-&quot;\ &quot;pta&quot;_-;_-@_-"/>
    <numFmt numFmtId="182" formatCode="_-* #,##0\ _p_t_a_-;\-* #,##0\ _p_t_a_-;_-* &quot;-&quot;\ _p_t_a_-;_-@_-"/>
    <numFmt numFmtId="183" formatCode="_-* #,##0.00\ &quot;pta&quot;_-;\-* #,##0.00\ &quot;pta&quot;_-;_-* &quot;-&quot;??\ &quot;pta&quot;_-;_-@_-"/>
    <numFmt numFmtId="184" formatCode="_-* #,##0.00\ _p_t_a_-;\-* #,##0.00\ _p_t_a_-;_-* &quot;-&quot;??\ _p_t_a_-;_-@_-"/>
    <numFmt numFmtId="185" formatCode="&quot;Sim&quot;;&quot;Sim&quot;;&quot;Não&quot;"/>
    <numFmt numFmtId="186" formatCode="&quot;Verdadeiro&quot;;&quot;Verdadeiro&quot;;&quot;Falso&quot;"/>
    <numFmt numFmtId="187" formatCode="&quot;Ativar&quot;;&quot;Ativar&quot;;&quot;Desativar&quot;"/>
    <numFmt numFmtId="188" formatCode="[$€-2]\ #,##0.00_);[Red]\([$€-2]\ #,##0.00\)"/>
    <numFmt numFmtId="189" formatCode=";;;"/>
    <numFmt numFmtId="190" formatCode="000\-00\-0000"/>
    <numFmt numFmtId="191" formatCode="0.0%"/>
    <numFmt numFmtId="192" formatCode="_(* #,##0.000_);_(* \(#,##0.000\);_(* &quot;-&quot;??_);_(@_)"/>
    <numFmt numFmtId="193" formatCode="0.000"/>
    <numFmt numFmtId="194" formatCode="_(&quot;R$ &quot;* #,##0.000_);_(&quot;R$ &quot;* \(#,##0.000\);_(&quot;R$ &quot;* &quot;-&quot;???_);_(@_)"/>
    <numFmt numFmtId="195" formatCode="#,##0.00;[Red]#,##0.00"/>
    <numFmt numFmtId="196" formatCode="_(* #,##0.000_);_(* \(#,##0.000\);_(* &quot;-&quot;???_);_(@_)"/>
    <numFmt numFmtId="197" formatCode="0.0000"/>
    <numFmt numFmtId="198" formatCode="&quot;Ativado&quot;;&quot;Ativado&quot;;&quot;Desativado&quot;"/>
    <numFmt numFmtId="199" formatCode="0.00;[Red]0.00"/>
    <numFmt numFmtId="200" formatCode="#,##0.00_ ;\-#,##0.00\ "/>
    <numFmt numFmtId="201" formatCode="[$-416]mmmm\-yy;@"/>
    <numFmt numFmtId="202" formatCode="_-[$R$-416]\ * #,##0.00_-;\-[$R$-416]\ * #,##0.00_-;_-[$R$-416]\ * &quot;-&quot;??_-;_-@_-"/>
    <numFmt numFmtId="203" formatCode="[$-416]dddd\,\ d&quot; de &quot;mmmm&quot; de &quot;yyyy"/>
    <numFmt numFmtId="204" formatCode="&quot;R$&quot;\ #,##0.0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6" fillId="0" borderId="11" xfId="0" applyNumberFormat="1" applyFont="1" applyFill="1" applyBorder="1" applyAlignment="1" applyProtection="1">
      <alignment horizontal="center" wrapText="1"/>
      <protection/>
    </xf>
    <xf numFmtId="39" fontId="0" fillId="0" borderId="0" xfId="0" applyNumberFormat="1" applyAlignment="1">
      <alignment/>
    </xf>
    <xf numFmtId="0" fontId="0" fillId="0" borderId="12" xfId="0" applyBorder="1" applyAlignment="1">
      <alignment/>
    </xf>
    <xf numFmtId="8" fontId="5" fillId="0" borderId="13" xfId="68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center"/>
    </xf>
    <xf numFmtId="8" fontId="0" fillId="0" borderId="14" xfId="0" applyNumberFormat="1" applyBorder="1" applyAlignment="1">
      <alignment/>
    </xf>
    <xf numFmtId="49" fontId="0" fillId="0" borderId="14" xfId="0" applyNumberFormat="1" applyFont="1" applyBorder="1" applyAlignment="1">
      <alignment/>
    </xf>
    <xf numFmtId="39" fontId="1" fillId="0" borderId="0" xfId="0" applyNumberFormat="1" applyFont="1" applyBorder="1" applyAlignment="1">
      <alignment/>
    </xf>
    <xf numFmtId="39" fontId="1" fillId="0" borderId="0" xfId="0" applyNumberFormat="1" applyFont="1" applyAlignment="1">
      <alignment/>
    </xf>
    <xf numFmtId="39" fontId="0" fillId="0" borderId="0" xfId="0" applyNumberFormat="1" applyFont="1" applyAlignment="1">
      <alignment horizontal="right"/>
    </xf>
    <xf numFmtId="39" fontId="0" fillId="0" borderId="0" xfId="0" applyNumberFormat="1" applyAlignment="1">
      <alignment horizontal="center"/>
    </xf>
    <xf numFmtId="39" fontId="0" fillId="0" borderId="0" xfId="0" applyNumberFormat="1" applyFont="1" applyAlignment="1">
      <alignment horizontal="center"/>
    </xf>
    <xf numFmtId="39" fontId="0" fillId="0" borderId="0" xfId="0" applyNumberFormat="1" applyFont="1" applyAlignment="1">
      <alignment/>
    </xf>
    <xf numFmtId="39" fontId="1" fillId="34" borderId="15" xfId="0" applyNumberFormat="1" applyFont="1" applyFill="1" applyBorder="1" applyAlignment="1">
      <alignment horizontal="right"/>
    </xf>
    <xf numFmtId="39" fontId="1" fillId="34" borderId="16" xfId="0" applyNumberFormat="1" applyFont="1" applyFill="1" applyBorder="1" applyAlignment="1">
      <alignment/>
    </xf>
    <xf numFmtId="39" fontId="1" fillId="34" borderId="16" xfId="0" applyNumberFormat="1" applyFont="1" applyFill="1" applyBorder="1" applyAlignment="1">
      <alignment horizontal="center"/>
    </xf>
    <xf numFmtId="39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0" fontId="5" fillId="35" borderId="17" xfId="0" applyFont="1" applyFill="1" applyBorder="1" applyAlignment="1">
      <alignment vertical="center"/>
    </xf>
    <xf numFmtId="0" fontId="5" fillId="35" borderId="18" xfId="0" applyFont="1" applyFill="1" applyBorder="1" applyAlignment="1">
      <alignment vertical="center"/>
    </xf>
    <xf numFmtId="39" fontId="5" fillId="35" borderId="18" xfId="0" applyNumberFormat="1" applyFont="1" applyFill="1" applyBorder="1" applyAlignment="1">
      <alignment vertical="center"/>
    </xf>
    <xf numFmtId="8" fontId="5" fillId="35" borderId="18" xfId="0" applyNumberFormat="1" applyFont="1" applyFill="1" applyBorder="1" applyAlignment="1">
      <alignment vertical="center"/>
    </xf>
    <xf numFmtId="0" fontId="5" fillId="35" borderId="0" xfId="0" applyFont="1" applyFill="1" applyBorder="1" applyAlignment="1">
      <alignment vertical="center" wrapText="1"/>
    </xf>
    <xf numFmtId="39" fontId="5" fillId="35" borderId="0" xfId="0" applyNumberFormat="1" applyFont="1" applyFill="1" applyBorder="1" applyAlignment="1">
      <alignment vertical="center" wrapText="1"/>
    </xf>
    <xf numFmtId="8" fontId="5" fillId="35" borderId="0" xfId="0" applyNumberFormat="1" applyFont="1" applyFill="1" applyBorder="1" applyAlignment="1">
      <alignment vertical="center" wrapText="1"/>
    </xf>
    <xf numFmtId="0" fontId="5" fillId="35" borderId="19" xfId="0" applyFont="1" applyFill="1" applyBorder="1" applyAlignment="1">
      <alignment vertical="center"/>
    </xf>
    <xf numFmtId="17" fontId="5" fillId="35" borderId="0" xfId="0" applyNumberFormat="1" applyFont="1" applyFill="1" applyBorder="1" applyAlignment="1">
      <alignment horizontal="left" vertical="center"/>
    </xf>
    <xf numFmtId="0" fontId="5" fillId="35" borderId="0" xfId="0" applyFont="1" applyFill="1" applyBorder="1" applyAlignment="1">
      <alignment vertical="center"/>
    </xf>
    <xf numFmtId="39" fontId="5" fillId="35" borderId="0" xfId="0" applyNumberFormat="1" applyFont="1" applyFill="1" applyBorder="1" applyAlignment="1">
      <alignment vertical="center"/>
    </xf>
    <xf numFmtId="8" fontId="5" fillId="35" borderId="0" xfId="46" applyNumberFormat="1" applyFont="1" applyFill="1" applyBorder="1" applyAlignment="1">
      <alignment vertical="center"/>
    </xf>
    <xf numFmtId="8" fontId="5" fillId="35" borderId="0" xfId="0" applyNumberFormat="1" applyFont="1" applyFill="1" applyBorder="1" applyAlignment="1">
      <alignment vertical="center"/>
    </xf>
    <xf numFmtId="0" fontId="5" fillId="35" borderId="19" xfId="0" applyFont="1" applyFill="1" applyBorder="1" applyAlignment="1">
      <alignment horizontal="left" vertical="center"/>
    </xf>
    <xf numFmtId="0" fontId="5" fillId="35" borderId="0" xfId="0" applyFont="1" applyFill="1" applyBorder="1" applyAlignment="1">
      <alignment horizontal="left" vertical="center"/>
    </xf>
    <xf numFmtId="39" fontId="5" fillId="35" borderId="0" xfId="0" applyNumberFormat="1" applyFont="1" applyFill="1" applyBorder="1" applyAlignment="1">
      <alignment horizontal="left" vertical="center"/>
    </xf>
    <xf numFmtId="0" fontId="5" fillId="35" borderId="19" xfId="0" applyFont="1" applyFill="1" applyBorder="1" applyAlignment="1">
      <alignment/>
    </xf>
    <xf numFmtId="0" fontId="5" fillId="35" borderId="20" xfId="0" applyFont="1" applyFill="1" applyBorder="1" applyAlignment="1">
      <alignment/>
    </xf>
    <xf numFmtId="8" fontId="5" fillId="35" borderId="0" xfId="0" applyNumberFormat="1" applyFont="1" applyFill="1" applyBorder="1" applyAlignment="1">
      <alignment horizontal="left" vertical="center"/>
    </xf>
    <xf numFmtId="39" fontId="0" fillId="0" borderId="0" xfId="0" applyNumberFormat="1" applyAlignment="1">
      <alignment horizontal="left" wrapText="1"/>
    </xf>
    <xf numFmtId="8" fontId="5" fillId="35" borderId="0" xfId="0" applyNumberFormat="1" applyFont="1" applyFill="1" applyBorder="1" applyAlignment="1">
      <alignment horizontal="left" vertical="center"/>
    </xf>
    <xf numFmtId="0" fontId="6" fillId="35" borderId="18" xfId="0" applyFont="1" applyFill="1" applyBorder="1" applyAlignment="1">
      <alignment/>
    </xf>
    <xf numFmtId="8" fontId="6" fillId="35" borderId="21" xfId="0" applyNumberFormat="1" applyFont="1" applyFill="1" applyBorder="1" applyAlignment="1">
      <alignment horizontal="center"/>
    </xf>
    <xf numFmtId="8" fontId="6" fillId="35" borderId="22" xfId="0" applyNumberFormat="1" applyFont="1" applyFill="1" applyBorder="1" applyAlignment="1">
      <alignment horizontal="center"/>
    </xf>
    <xf numFmtId="0" fontId="6" fillId="35" borderId="0" xfId="0" applyFont="1" applyFill="1" applyBorder="1" applyAlignment="1">
      <alignment/>
    </xf>
    <xf numFmtId="8" fontId="6" fillId="35" borderId="22" xfId="0" applyNumberFormat="1" applyFont="1" applyFill="1" applyBorder="1" applyAlignment="1">
      <alignment/>
    </xf>
    <xf numFmtId="39" fontId="6" fillId="35" borderId="0" xfId="0" applyNumberFormat="1" applyFont="1" applyFill="1" applyBorder="1" applyAlignment="1">
      <alignment/>
    </xf>
    <xf numFmtId="8" fontId="6" fillId="35" borderId="0" xfId="46" applyNumberFormat="1" applyFont="1" applyFill="1" applyBorder="1" applyAlignment="1">
      <alignment/>
    </xf>
    <xf numFmtId="8" fontId="6" fillId="35" borderId="22" xfId="0" applyNumberFormat="1" applyFont="1" applyFill="1" applyBorder="1" applyAlignment="1">
      <alignment/>
    </xf>
    <xf numFmtId="0" fontId="6" fillId="35" borderId="23" xfId="0" applyFont="1" applyFill="1" applyBorder="1" applyAlignment="1">
      <alignment/>
    </xf>
    <xf numFmtId="0" fontId="5" fillId="35" borderId="23" xfId="0" applyFont="1" applyFill="1" applyBorder="1" applyAlignment="1">
      <alignment/>
    </xf>
    <xf numFmtId="39" fontId="6" fillId="35" borderId="23" xfId="0" applyNumberFormat="1" applyFont="1" applyFill="1" applyBorder="1" applyAlignment="1">
      <alignment/>
    </xf>
    <xf numFmtId="8" fontId="6" fillId="35" borderId="23" xfId="46" applyNumberFormat="1" applyFont="1" applyFill="1" applyBorder="1" applyAlignment="1">
      <alignment/>
    </xf>
    <xf numFmtId="8" fontId="6" fillId="35" borderId="24" xfId="0" applyNumberFormat="1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39" fontId="6" fillId="0" borderId="0" xfId="0" applyNumberFormat="1" applyFont="1" applyAlignment="1">
      <alignment/>
    </xf>
    <xf numFmtId="8" fontId="6" fillId="0" borderId="0" xfId="46" applyNumberFormat="1" applyFont="1" applyAlignment="1">
      <alignment/>
    </xf>
    <xf numFmtId="8" fontId="6" fillId="0" borderId="0" xfId="0" applyNumberFormat="1" applyFont="1" applyAlignment="1">
      <alignment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2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vertical="center"/>
    </xf>
    <xf numFmtId="10" fontId="37" fillId="0" borderId="29" xfId="56" applyNumberFormat="1" applyFont="1" applyFill="1" applyBorder="1" applyAlignment="1" applyProtection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10" fontId="37" fillId="0" borderId="32" xfId="56" applyNumberFormat="1" applyFont="1" applyFill="1" applyBorder="1" applyAlignment="1" applyProtection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Font="1" applyBorder="1" applyAlignment="1">
      <alignment vertical="center"/>
    </xf>
    <xf numFmtId="10" fontId="37" fillId="35" borderId="33" xfId="56" applyNumberFormat="1" applyFont="1" applyFill="1" applyBorder="1" applyAlignment="1" applyProtection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10" fontId="0" fillId="0" borderId="31" xfId="0" applyNumberForma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10" fontId="0" fillId="0" borderId="37" xfId="56" applyNumberFormat="1" applyFont="1" applyFill="1" applyBorder="1" applyAlignment="1" applyProtection="1">
      <alignment horizontal="center" vertical="center"/>
      <protection/>
    </xf>
    <xf numFmtId="0" fontId="0" fillId="0" borderId="30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10" fontId="37" fillId="0" borderId="33" xfId="56" applyNumberFormat="1" applyFont="1" applyFill="1" applyBorder="1" applyAlignment="1" applyProtection="1">
      <alignment horizontal="center" vertical="center"/>
      <protection/>
    </xf>
    <xf numFmtId="0" fontId="0" fillId="0" borderId="40" xfId="0" applyBorder="1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48" fillId="0" borderId="0" xfId="0" applyFont="1" applyBorder="1" applyAlignment="1">
      <alignment horizontal="right" vertical="center" wrapText="1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49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8" fontId="6" fillId="35" borderId="0" xfId="0" applyNumberFormat="1" applyFont="1" applyFill="1" applyBorder="1" applyAlignment="1">
      <alignment horizontal="center"/>
    </xf>
    <xf numFmtId="8" fontId="6" fillId="35" borderId="0" xfId="0" applyNumberFormat="1" applyFont="1" applyFill="1" applyBorder="1" applyAlignment="1">
      <alignment/>
    </xf>
    <xf numFmtId="8" fontId="6" fillId="35" borderId="0" xfId="0" applyNumberFormat="1" applyFont="1" applyFill="1" applyBorder="1" applyAlignment="1">
      <alignment/>
    </xf>
    <xf numFmtId="0" fontId="5" fillId="35" borderId="44" xfId="0" applyFont="1" applyFill="1" applyBorder="1" applyAlignment="1">
      <alignment vertical="center"/>
    </xf>
    <xf numFmtId="0" fontId="5" fillId="35" borderId="45" xfId="0" applyFont="1" applyFill="1" applyBorder="1" applyAlignment="1">
      <alignment vertical="center"/>
    </xf>
    <xf numFmtId="0" fontId="6" fillId="35" borderId="45" xfId="0" applyFont="1" applyFill="1" applyBorder="1" applyAlignment="1">
      <alignment/>
    </xf>
    <xf numFmtId="8" fontId="5" fillId="35" borderId="45" xfId="0" applyNumberFormat="1" applyFont="1" applyFill="1" applyBorder="1" applyAlignment="1">
      <alignment vertical="center"/>
    </xf>
    <xf numFmtId="8" fontId="6" fillId="35" borderId="45" xfId="0" applyNumberFormat="1" applyFont="1" applyFill="1" applyBorder="1" applyAlignment="1">
      <alignment horizontal="center"/>
    </xf>
    <xf numFmtId="0" fontId="0" fillId="0" borderId="46" xfId="0" applyBorder="1" applyAlignment="1">
      <alignment/>
    </xf>
    <xf numFmtId="0" fontId="5" fillId="35" borderId="47" xfId="0" applyFont="1" applyFill="1" applyBorder="1" applyAlignment="1">
      <alignment vertical="center"/>
    </xf>
    <xf numFmtId="0" fontId="0" fillId="0" borderId="48" xfId="0" applyBorder="1" applyAlignment="1">
      <alignment/>
    </xf>
    <xf numFmtId="0" fontId="5" fillId="35" borderId="47" xfId="0" applyFont="1" applyFill="1" applyBorder="1" applyAlignment="1">
      <alignment horizontal="left" vertical="center"/>
    </xf>
    <xf numFmtId="0" fontId="5" fillId="35" borderId="47" xfId="0" applyFont="1" applyFill="1" applyBorder="1" applyAlignment="1">
      <alignment/>
    </xf>
    <xf numFmtId="0" fontId="5" fillId="35" borderId="49" xfId="0" applyFont="1" applyFill="1" applyBorder="1" applyAlignment="1">
      <alignment/>
    </xf>
    <xf numFmtId="0" fontId="6" fillId="35" borderId="50" xfId="0" applyFont="1" applyFill="1" applyBorder="1" applyAlignment="1">
      <alignment/>
    </xf>
    <xf numFmtId="39" fontId="6" fillId="35" borderId="50" xfId="0" applyNumberFormat="1" applyFont="1" applyFill="1" applyBorder="1" applyAlignment="1">
      <alignment/>
    </xf>
    <xf numFmtId="8" fontId="6" fillId="35" borderId="50" xfId="46" applyNumberFormat="1" applyFont="1" applyFill="1" applyBorder="1" applyAlignment="1">
      <alignment/>
    </xf>
    <xf numFmtId="8" fontId="6" fillId="35" borderId="50" xfId="0" applyNumberFormat="1" applyFont="1" applyFill="1" applyBorder="1" applyAlignment="1">
      <alignment/>
    </xf>
    <xf numFmtId="0" fontId="0" fillId="0" borderId="51" xfId="0" applyBorder="1" applyAlignment="1">
      <alignment/>
    </xf>
    <xf numFmtId="0" fontId="0" fillId="0" borderId="42" xfId="0" applyFont="1" applyBorder="1" applyAlignment="1" quotePrefix="1">
      <alignment vertical="center"/>
    </xf>
    <xf numFmtId="10" fontId="6" fillId="35" borderId="23" xfId="0" applyNumberFormat="1" applyFont="1" applyFill="1" applyBorder="1" applyAlignment="1">
      <alignment/>
    </xf>
    <xf numFmtId="39" fontId="0" fillId="0" borderId="0" xfId="0" applyNumberFormat="1" applyFont="1" applyAlignment="1">
      <alignment horizontal="left"/>
    </xf>
    <xf numFmtId="39" fontId="0" fillId="0" borderId="0" xfId="0" applyNumberFormat="1" applyAlignment="1">
      <alignment/>
    </xf>
    <xf numFmtId="39" fontId="0" fillId="35" borderId="0" xfId="0" applyNumberFormat="1" applyFill="1" applyAlignment="1">
      <alignment/>
    </xf>
    <xf numFmtId="39" fontId="1" fillId="35" borderId="0" xfId="0" applyNumberFormat="1" applyFont="1" applyFill="1" applyBorder="1" applyAlignment="1">
      <alignment horizontal="right"/>
    </xf>
    <xf numFmtId="39" fontId="1" fillId="35" borderId="0" xfId="0" applyNumberFormat="1" applyFont="1" applyFill="1" applyBorder="1" applyAlignment="1">
      <alignment horizontal="center"/>
    </xf>
    <xf numFmtId="39" fontId="0" fillId="35" borderId="0" xfId="0" applyNumberFormat="1" applyFont="1" applyFill="1" applyBorder="1" applyAlignment="1">
      <alignment horizontal="left"/>
    </xf>
    <xf numFmtId="8" fontId="0" fillId="0" borderId="0" xfId="0" applyNumberFormat="1" applyAlignment="1">
      <alignment/>
    </xf>
    <xf numFmtId="0" fontId="5" fillId="0" borderId="52" xfId="0" applyFont="1" applyFill="1" applyBorder="1" applyAlignment="1" applyProtection="1">
      <alignment horizontal="center" wrapText="1"/>
      <protection/>
    </xf>
    <xf numFmtId="39" fontId="5" fillId="35" borderId="46" xfId="0" applyNumberFormat="1" applyFont="1" applyFill="1" applyBorder="1" applyAlignment="1">
      <alignment vertical="center"/>
    </xf>
    <xf numFmtId="39" fontId="5" fillId="35" borderId="48" xfId="0" applyNumberFormat="1" applyFont="1" applyFill="1" applyBorder="1" applyAlignment="1">
      <alignment vertical="center" wrapText="1"/>
    </xf>
    <xf numFmtId="39" fontId="5" fillId="35" borderId="48" xfId="0" applyNumberFormat="1" applyFont="1" applyFill="1" applyBorder="1" applyAlignment="1">
      <alignment vertical="center"/>
    </xf>
    <xf numFmtId="39" fontId="5" fillId="35" borderId="48" xfId="0" applyNumberFormat="1" applyFont="1" applyFill="1" applyBorder="1" applyAlignment="1">
      <alignment horizontal="left" vertical="center"/>
    </xf>
    <xf numFmtId="39" fontId="6" fillId="35" borderId="48" xfId="0" applyNumberFormat="1" applyFont="1" applyFill="1" applyBorder="1" applyAlignment="1">
      <alignment/>
    </xf>
    <xf numFmtId="39" fontId="6" fillId="35" borderId="51" xfId="0" applyNumberFormat="1" applyFont="1" applyFill="1" applyBorder="1" applyAlignment="1">
      <alignment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8" fontId="1" fillId="0" borderId="57" xfId="0" applyNumberFormat="1" applyFont="1" applyBorder="1" applyAlignment="1">
      <alignment/>
    </xf>
    <xf numFmtId="0" fontId="0" fillId="0" borderId="45" xfId="0" applyBorder="1" applyAlignment="1">
      <alignment/>
    </xf>
    <xf numFmtId="0" fontId="0" fillId="0" borderId="50" xfId="0" applyBorder="1" applyAlignment="1">
      <alignment/>
    </xf>
    <xf numFmtId="10" fontId="37" fillId="0" borderId="25" xfId="56" applyNumberFormat="1" applyFont="1" applyFill="1" applyBorder="1" applyAlignment="1" applyProtection="1">
      <alignment horizontal="center"/>
      <protection/>
    </xf>
    <xf numFmtId="10" fontId="0" fillId="0" borderId="25" xfId="0" applyNumberFormat="1" applyBorder="1" applyAlignment="1">
      <alignment horizontal="center"/>
    </xf>
    <xf numFmtId="39" fontId="1" fillId="35" borderId="0" xfId="0" applyNumberFormat="1" applyFont="1" applyFill="1" applyBorder="1" applyAlignment="1">
      <alignment/>
    </xf>
    <xf numFmtId="39" fontId="0" fillId="35" borderId="0" xfId="0" applyNumberFormat="1" applyFont="1" applyFill="1" applyBorder="1" applyAlignment="1">
      <alignment horizontal="right"/>
    </xf>
    <xf numFmtId="8" fontId="5" fillId="35" borderId="0" xfId="0" applyNumberFormat="1" applyFont="1" applyFill="1" applyBorder="1" applyAlignment="1">
      <alignment horizontal="left" vertical="center"/>
    </xf>
    <xf numFmtId="39" fontId="6" fillId="35" borderId="0" xfId="68" applyNumberFormat="1" applyFont="1" applyFill="1" applyBorder="1" applyAlignment="1" applyProtection="1">
      <alignment horizontal="left" wrapText="1"/>
      <protection/>
    </xf>
    <xf numFmtId="9" fontId="0" fillId="0" borderId="10" xfId="55" applyFont="1" applyBorder="1" applyAlignment="1">
      <alignment horizontal="center" vertical="center"/>
    </xf>
    <xf numFmtId="204" fontId="0" fillId="0" borderId="12" xfId="0" applyNumberFormat="1" applyBorder="1" applyAlignment="1">
      <alignment horizontal="center" vertical="center"/>
    </xf>
    <xf numFmtId="8" fontId="0" fillId="36" borderId="14" xfId="0" applyNumberFormat="1" applyFill="1" applyBorder="1" applyAlignment="1">
      <alignment horizontal="center" vertical="center"/>
    </xf>
    <xf numFmtId="8" fontId="6" fillId="35" borderId="48" xfId="0" applyNumberFormat="1" applyFont="1" applyFill="1" applyBorder="1" applyAlignment="1">
      <alignment/>
    </xf>
    <xf numFmtId="8" fontId="6" fillId="35" borderId="48" xfId="0" applyNumberFormat="1" applyFont="1" applyFill="1" applyBorder="1" applyAlignment="1">
      <alignment/>
    </xf>
    <xf numFmtId="8" fontId="6" fillId="35" borderId="51" xfId="0" applyNumberFormat="1" applyFont="1" applyFill="1" applyBorder="1" applyAlignment="1">
      <alignment/>
    </xf>
    <xf numFmtId="8" fontId="5" fillId="35" borderId="0" xfId="0" applyNumberFormat="1" applyFont="1" applyFill="1" applyBorder="1" applyAlignment="1">
      <alignment horizontal="left" vertical="center"/>
    </xf>
    <xf numFmtId="0" fontId="6" fillId="37" borderId="11" xfId="0" applyFont="1" applyFill="1" applyBorder="1" applyAlignment="1">
      <alignment vertical="center" wrapText="1"/>
    </xf>
    <xf numFmtId="49" fontId="6" fillId="35" borderId="11" xfId="0" applyNumberFormat="1" applyFont="1" applyFill="1" applyBorder="1" applyAlignment="1" applyProtection="1">
      <alignment horizontal="center" wrapText="1"/>
      <protection/>
    </xf>
    <xf numFmtId="0" fontId="6" fillId="0" borderId="11" xfId="0" applyFont="1" applyFill="1" applyBorder="1" applyAlignment="1" applyProtection="1">
      <alignment horizontal="center" wrapText="1"/>
      <protection/>
    </xf>
    <xf numFmtId="39" fontId="6" fillId="0" borderId="11" xfId="68" applyNumberFormat="1" applyFont="1" applyFill="1" applyBorder="1" applyAlignment="1" applyProtection="1">
      <alignment horizontal="right" wrapText="1"/>
      <protection/>
    </xf>
    <xf numFmtId="8" fontId="6" fillId="35" borderId="11" xfId="46" applyNumberFormat="1" applyFont="1" applyFill="1" applyBorder="1" applyAlignment="1" applyProtection="1">
      <alignment horizontal="right"/>
      <protection/>
    </xf>
    <xf numFmtId="8" fontId="6" fillId="35" borderId="11" xfId="0" applyNumberFormat="1" applyFont="1" applyFill="1" applyBorder="1" applyAlignment="1" applyProtection="1">
      <alignment horizontal="right" wrapText="1"/>
      <protection/>
    </xf>
    <xf numFmtId="0" fontId="6" fillId="35" borderId="11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39" fontId="6" fillId="0" borderId="11" xfId="68" applyNumberFormat="1" applyFont="1" applyFill="1" applyBorder="1" applyAlignment="1" applyProtection="1">
      <alignment horizontal="right" vertical="center" wrapText="1"/>
      <protection/>
    </xf>
    <xf numFmtId="8" fontId="6" fillId="35" borderId="11" xfId="46" applyNumberFormat="1" applyFont="1" applyFill="1" applyBorder="1" applyAlignment="1" applyProtection="1">
      <alignment horizontal="right" vertical="center"/>
      <protection/>
    </xf>
    <xf numFmtId="2" fontId="0" fillId="0" borderId="11" xfId="68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8" fontId="0" fillId="0" borderId="57" xfId="0" applyNumberFormat="1" applyBorder="1" applyAlignment="1">
      <alignment horizontal="center"/>
    </xf>
    <xf numFmtId="9" fontId="0" fillId="0" borderId="10" xfId="55" applyFont="1" applyFill="1" applyBorder="1" applyAlignment="1">
      <alignment horizontal="center" vertical="center"/>
    </xf>
    <xf numFmtId="8" fontId="0" fillId="0" borderId="14" xfId="0" applyNumberFormat="1" applyFill="1" applyBorder="1" applyAlignment="1">
      <alignment horizontal="center" vertical="center"/>
    </xf>
    <xf numFmtId="204" fontId="0" fillId="0" borderId="12" xfId="0" applyNumberForma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9" fontId="0" fillId="0" borderId="48" xfId="0" applyNumberFormat="1" applyBorder="1" applyAlignment="1">
      <alignment/>
    </xf>
    <xf numFmtId="0" fontId="6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8" fontId="6" fillId="35" borderId="11" xfId="0" applyNumberFormat="1" applyFont="1" applyFill="1" applyBorder="1" applyAlignment="1" applyProtection="1">
      <alignment horizontal="right" vertical="center" wrapText="1"/>
      <protection/>
    </xf>
    <xf numFmtId="2" fontId="6" fillId="35" borderId="0" xfId="0" applyNumberFormat="1" applyFont="1" applyFill="1" applyBorder="1" applyAlignment="1">
      <alignment horizontal="center"/>
    </xf>
    <xf numFmtId="2" fontId="6" fillId="35" borderId="0" xfId="0" applyNumberFormat="1" applyFont="1" applyFill="1" applyBorder="1" applyAlignment="1">
      <alignment/>
    </xf>
    <xf numFmtId="2" fontId="6" fillId="35" borderId="0" xfId="0" applyNumberFormat="1" applyFont="1" applyFill="1" applyBorder="1" applyAlignment="1">
      <alignment/>
    </xf>
    <xf numFmtId="2" fontId="5" fillId="38" borderId="0" xfId="0" applyNumberFormat="1" applyFont="1" applyFill="1" applyBorder="1" applyAlignment="1" applyProtection="1">
      <alignment horizontal="center" vertical="center"/>
      <protection/>
    </xf>
    <xf numFmtId="2" fontId="6" fillId="35" borderId="0" xfId="0" applyNumberFormat="1" applyFont="1" applyFill="1" applyBorder="1" applyAlignment="1" applyProtection="1">
      <alignment horizontal="right" wrapText="1"/>
      <protection/>
    </xf>
    <xf numFmtId="2" fontId="5" fillId="0" borderId="0" xfId="68" applyNumberFormat="1" applyFont="1" applyFill="1" applyBorder="1" applyAlignment="1" applyProtection="1">
      <alignment horizontal="right" wrapText="1"/>
      <protection/>
    </xf>
    <xf numFmtId="2" fontId="6" fillId="35" borderId="11" xfId="0" applyNumberFormat="1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Alignment="1">
      <alignment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35" borderId="11" xfId="0" applyNumberFormat="1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35" borderId="11" xfId="0" applyNumberFormat="1" applyFont="1" applyFill="1" applyBorder="1" applyAlignment="1">
      <alignment horizontal="left" vertical="center"/>
    </xf>
    <xf numFmtId="2" fontId="5" fillId="38" borderId="11" xfId="0" applyNumberFormat="1" applyFont="1" applyFill="1" applyBorder="1" applyAlignment="1">
      <alignment/>
    </xf>
    <xf numFmtId="2" fontId="5" fillId="38" borderId="10" xfId="0" applyNumberFormat="1" applyFont="1" applyFill="1" applyBorder="1" applyAlignment="1" applyProtection="1">
      <alignment horizontal="center" vertical="center"/>
      <protection/>
    </xf>
    <xf numFmtId="2" fontId="5" fillId="38" borderId="14" xfId="0" applyNumberFormat="1" applyFont="1" applyFill="1" applyBorder="1" applyAlignment="1" applyProtection="1">
      <alignment horizontal="center" vertical="center"/>
      <protection/>
    </xf>
    <xf numFmtId="2" fontId="6" fillId="38" borderId="12" xfId="0" applyNumberFormat="1" applyFont="1" applyFill="1" applyBorder="1" applyAlignment="1" applyProtection="1">
      <alignment horizontal="right" wrapText="1"/>
      <protection/>
    </xf>
    <xf numFmtId="0" fontId="6" fillId="16" borderId="11" xfId="0" applyFont="1" applyFill="1" applyBorder="1" applyAlignment="1">
      <alignment/>
    </xf>
    <xf numFmtId="49" fontId="6" fillId="16" borderId="11" xfId="0" applyNumberFormat="1" applyFont="1" applyFill="1" applyBorder="1" applyAlignment="1" applyProtection="1">
      <alignment horizontal="center" wrapText="1"/>
      <protection/>
    </xf>
    <xf numFmtId="0" fontId="5" fillId="16" borderId="11" xfId="0" applyFont="1" applyFill="1" applyBorder="1" applyAlignment="1">
      <alignment horizontal="left" vertical="center" wrapText="1"/>
    </xf>
    <xf numFmtId="0" fontId="6" fillId="16" borderId="11" xfId="0" applyFont="1" applyFill="1" applyBorder="1" applyAlignment="1" applyProtection="1">
      <alignment horizontal="center" wrapText="1"/>
      <protection/>
    </xf>
    <xf numFmtId="39" fontId="6" fillId="16" borderId="11" xfId="68" applyNumberFormat="1" applyFont="1" applyFill="1" applyBorder="1" applyAlignment="1" applyProtection="1">
      <alignment horizontal="right" wrapText="1"/>
      <protection/>
    </xf>
    <xf numFmtId="8" fontId="6" fillId="16" borderId="11" xfId="46" applyNumberFormat="1" applyFont="1" applyFill="1" applyBorder="1" applyAlignment="1" applyProtection="1">
      <alignment horizontal="right"/>
      <protection/>
    </xf>
    <xf numFmtId="8" fontId="6" fillId="16" borderId="11" xfId="0" applyNumberFormat="1" applyFont="1" applyFill="1" applyBorder="1" applyAlignment="1" applyProtection="1">
      <alignment horizontal="right" wrapText="1"/>
      <protection/>
    </xf>
    <xf numFmtId="0" fontId="5" fillId="16" borderId="12" xfId="0" applyFont="1" applyFill="1" applyBorder="1" applyAlignment="1">
      <alignment horizontal="left" vertical="center"/>
    </xf>
    <xf numFmtId="49" fontId="5" fillId="16" borderId="12" xfId="0" applyNumberFormat="1" applyFont="1" applyFill="1" applyBorder="1" applyAlignment="1" applyProtection="1">
      <alignment horizontal="center" vertical="center" wrapText="1"/>
      <protection/>
    </xf>
    <xf numFmtId="0" fontId="5" fillId="16" borderId="11" xfId="0" applyFont="1" applyFill="1" applyBorder="1" applyAlignment="1">
      <alignment vertical="top" wrapText="1"/>
    </xf>
    <xf numFmtId="49" fontId="5" fillId="16" borderId="12" xfId="0" applyNumberFormat="1" applyFont="1" applyFill="1" applyBorder="1" applyAlignment="1" applyProtection="1">
      <alignment horizontal="left" vertical="center" wrapText="1"/>
      <protection/>
    </xf>
    <xf numFmtId="39" fontId="5" fillId="16" borderId="12" xfId="0" applyNumberFormat="1" applyFont="1" applyFill="1" applyBorder="1" applyAlignment="1" applyProtection="1">
      <alignment horizontal="left" vertical="center" wrapText="1"/>
      <protection/>
    </xf>
    <xf numFmtId="8" fontId="5" fillId="16" borderId="11" xfId="0" applyNumberFormat="1" applyFont="1" applyFill="1" applyBorder="1" applyAlignment="1">
      <alignment horizontal="left" vertical="center"/>
    </xf>
    <xf numFmtId="8" fontId="5" fillId="16" borderId="12" xfId="0" applyNumberFormat="1" applyFont="1" applyFill="1" applyBorder="1" applyAlignment="1">
      <alignment horizontal="left" vertical="center"/>
    </xf>
    <xf numFmtId="8" fontId="5" fillId="16" borderId="12" xfId="0" applyNumberFormat="1" applyFont="1" applyFill="1" applyBorder="1" applyAlignment="1" applyProtection="1">
      <alignment horizontal="left" vertical="center"/>
      <protection/>
    </xf>
    <xf numFmtId="0" fontId="5" fillId="16" borderId="11" xfId="0" applyFont="1" applyFill="1" applyBorder="1" applyAlignment="1">
      <alignment/>
    </xf>
    <xf numFmtId="0" fontId="5" fillId="16" borderId="11" xfId="0" applyFont="1" applyFill="1" applyBorder="1" applyAlignment="1">
      <alignment horizontal="center"/>
    </xf>
    <xf numFmtId="8" fontId="5" fillId="16" borderId="11" xfId="0" applyNumberFormat="1" applyFont="1" applyFill="1" applyBorder="1" applyAlignment="1">
      <alignment/>
    </xf>
    <xf numFmtId="10" fontId="1" fillId="16" borderId="58" xfId="0" applyNumberFormat="1" applyFont="1" applyFill="1" applyBorder="1" applyAlignment="1">
      <alignment horizontal="center" vertical="center"/>
    </xf>
    <xf numFmtId="10" fontId="1" fillId="16" borderId="58" xfId="56" applyNumberFormat="1" applyFont="1" applyFill="1" applyBorder="1" applyAlignment="1" applyProtection="1">
      <alignment horizontal="center" vertical="center"/>
      <protection/>
    </xf>
    <xf numFmtId="0" fontId="1" fillId="16" borderId="53" xfId="0" applyFont="1" applyFill="1" applyBorder="1" applyAlignment="1">
      <alignment horizontal="center"/>
    </xf>
    <xf numFmtId="0" fontId="1" fillId="16" borderId="10" xfId="0" applyFont="1" applyFill="1" applyBorder="1" applyAlignment="1">
      <alignment horizontal="center"/>
    </xf>
    <xf numFmtId="0" fontId="1" fillId="16" borderId="11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left" vertical="center" wrapText="1"/>
    </xf>
    <xf numFmtId="0" fontId="5" fillId="35" borderId="0" xfId="0" applyFont="1" applyFill="1" applyBorder="1" applyAlignment="1">
      <alignment horizontal="left" vertical="center" wrapText="1"/>
    </xf>
    <xf numFmtId="0" fontId="5" fillId="16" borderId="11" xfId="0" applyFont="1" applyFill="1" applyBorder="1" applyAlignment="1">
      <alignment horizontal="center"/>
    </xf>
    <xf numFmtId="0" fontId="5" fillId="0" borderId="15" xfId="0" applyFont="1" applyFill="1" applyBorder="1" applyAlignment="1" applyProtection="1">
      <alignment horizontal="center" wrapText="1"/>
      <protection/>
    </xf>
    <xf numFmtId="0" fontId="5" fillId="0" borderId="52" xfId="0" applyFont="1" applyFill="1" applyBorder="1" applyAlignment="1" applyProtection="1">
      <alignment horizontal="center" wrapText="1"/>
      <protection/>
    </xf>
    <xf numFmtId="8" fontId="5" fillId="16" borderId="10" xfId="0" applyNumberFormat="1" applyFont="1" applyFill="1" applyBorder="1" applyAlignment="1">
      <alignment horizontal="center" vertical="center"/>
    </xf>
    <xf numFmtId="8" fontId="5" fillId="16" borderId="14" xfId="0" applyNumberFormat="1" applyFont="1" applyFill="1" applyBorder="1" applyAlignment="1">
      <alignment horizontal="center" vertical="center"/>
    </xf>
    <xf numFmtId="39" fontId="5" fillId="16" borderId="11" xfId="0" applyNumberFormat="1" applyFont="1" applyFill="1" applyBorder="1" applyAlignment="1" applyProtection="1">
      <alignment horizontal="center" vertical="center" wrapText="1"/>
      <protection/>
    </xf>
    <xf numFmtId="39" fontId="5" fillId="16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wrapText="1"/>
      <protection/>
    </xf>
    <xf numFmtId="8" fontId="5" fillId="16" borderId="11" xfId="0" applyNumberFormat="1" applyFont="1" applyFill="1" applyBorder="1" applyAlignment="1" applyProtection="1">
      <alignment horizontal="center" vertical="center"/>
      <protection/>
    </xf>
    <xf numFmtId="8" fontId="5" fillId="16" borderId="10" xfId="0" applyNumberFormat="1" applyFont="1" applyFill="1" applyBorder="1" applyAlignment="1" applyProtection="1">
      <alignment horizontal="center" vertical="center"/>
      <protection/>
    </xf>
    <xf numFmtId="0" fontId="5" fillId="16" borderId="11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horizontal="center" vertical="center"/>
    </xf>
    <xf numFmtId="8" fontId="5" fillId="35" borderId="0" xfId="0" applyNumberFormat="1" applyFont="1" applyFill="1" applyBorder="1" applyAlignment="1">
      <alignment horizontal="left" vertical="center"/>
    </xf>
    <xf numFmtId="49" fontId="5" fillId="16" borderId="11" xfId="0" applyNumberFormat="1" applyFont="1" applyFill="1" applyBorder="1" applyAlignment="1" applyProtection="1">
      <alignment horizontal="center" vertical="center" wrapText="1"/>
      <protection/>
    </xf>
    <xf numFmtId="49" fontId="5" fillId="16" borderId="10" xfId="0" applyNumberFormat="1" applyFont="1" applyFill="1" applyBorder="1" applyAlignment="1" applyProtection="1">
      <alignment horizontal="center" vertical="center" wrapText="1"/>
      <protection/>
    </xf>
    <xf numFmtId="49" fontId="5" fillId="16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5" fillId="35" borderId="44" xfId="0" applyFont="1" applyFill="1" applyBorder="1" applyAlignment="1">
      <alignment horizontal="left" vertical="center" wrapText="1"/>
    </xf>
    <xf numFmtId="0" fontId="5" fillId="35" borderId="45" xfId="0" applyFont="1" applyFill="1" applyBorder="1" applyAlignment="1">
      <alignment horizontal="left" vertical="center" wrapText="1"/>
    </xf>
    <xf numFmtId="0" fontId="5" fillId="35" borderId="46" xfId="0" applyFont="1" applyFill="1" applyBorder="1" applyAlignment="1">
      <alignment horizontal="left" vertical="center" wrapText="1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39" fontId="6" fillId="35" borderId="19" xfId="68" applyNumberFormat="1" applyFont="1" applyFill="1" applyBorder="1" applyAlignment="1" applyProtection="1">
      <alignment horizontal="left" wrapText="1"/>
      <protection/>
    </xf>
    <xf numFmtId="39" fontId="6" fillId="35" borderId="0" xfId="68" applyNumberFormat="1" applyFont="1" applyFill="1" applyBorder="1" applyAlignment="1" applyProtection="1">
      <alignment horizontal="left" wrapText="1"/>
      <protection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39" fontId="0" fillId="0" borderId="0" xfId="0" applyNumberFormat="1" applyAlignment="1">
      <alignment horizontal="center"/>
    </xf>
    <xf numFmtId="39" fontId="0" fillId="0" borderId="0" xfId="0" applyNumberFormat="1" applyAlignment="1">
      <alignment horizontal="left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17" xfId="49"/>
    <cellStyle name="Normal 2" xfId="50"/>
    <cellStyle name="Normal 3" xfId="51"/>
    <cellStyle name="Normal 4" xfId="52"/>
    <cellStyle name="Normal 5" xfId="53"/>
    <cellStyle name="Nota" xfId="54"/>
    <cellStyle name="Percent" xfId="55"/>
    <cellStyle name="Porcentagem 2" xfId="56"/>
    <cellStyle name="Ruim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24</xdr:row>
      <xdr:rowOff>47625</xdr:rowOff>
    </xdr:from>
    <xdr:to>
      <xdr:col>5</xdr:col>
      <xdr:colOff>171450</xdr:colOff>
      <xdr:row>24</xdr:row>
      <xdr:rowOff>504825</xdr:rowOff>
    </xdr:to>
    <xdr:pic>
      <xdr:nvPicPr>
        <xdr:cNvPr id="1" name="Picture 1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5067300"/>
          <a:ext cx="34480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847725</xdr:colOff>
      <xdr:row>4</xdr:row>
      <xdr:rowOff>142875</xdr:rowOff>
    </xdr:from>
    <xdr:to>
      <xdr:col>6</xdr:col>
      <xdr:colOff>847725</xdr:colOff>
      <xdr:row>5</xdr:row>
      <xdr:rowOff>0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117157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847725</xdr:colOff>
      <xdr:row>4</xdr:row>
      <xdr:rowOff>142875</xdr:rowOff>
    </xdr:from>
    <xdr:to>
      <xdr:col>6</xdr:col>
      <xdr:colOff>847725</xdr:colOff>
      <xdr:row>5</xdr:row>
      <xdr:rowOff>0</xdr:rowOff>
    </xdr:to>
    <xdr:pic>
      <xdr:nvPicPr>
        <xdr:cNvPr id="3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117157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609600</xdr:colOff>
      <xdr:row>4</xdr:row>
      <xdr:rowOff>142875</xdr:rowOff>
    </xdr:from>
    <xdr:to>
      <xdr:col>16</xdr:col>
      <xdr:colOff>609600</xdr:colOff>
      <xdr:row>5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40625" y="101917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609600</xdr:colOff>
      <xdr:row>4</xdr:row>
      <xdr:rowOff>142875</xdr:rowOff>
    </xdr:from>
    <xdr:to>
      <xdr:col>16</xdr:col>
      <xdr:colOff>609600</xdr:colOff>
      <xdr:row>5</xdr:row>
      <xdr:rowOff>0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40625" y="101917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4</xdr:row>
      <xdr:rowOff>142875</xdr:rowOff>
    </xdr:from>
    <xdr:to>
      <xdr:col>6</xdr:col>
      <xdr:colOff>428625</xdr:colOff>
      <xdr:row>5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01917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428625</xdr:colOff>
      <xdr:row>4</xdr:row>
      <xdr:rowOff>142875</xdr:rowOff>
    </xdr:from>
    <xdr:to>
      <xdr:col>6</xdr:col>
      <xdr:colOff>428625</xdr:colOff>
      <xdr:row>5</xdr:row>
      <xdr:rowOff>0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019175"/>
          <a:ext cx="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view="pageBreakPreview" zoomScale="80" zoomScaleNormal="70" zoomScaleSheetLayoutView="80" workbookViewId="0" topLeftCell="C1">
      <selection activeCell="H17" sqref="H17"/>
    </sheetView>
  </sheetViews>
  <sheetFormatPr defaultColWidth="9.140625" defaultRowHeight="12.75"/>
  <cols>
    <col min="1" max="1" width="8.421875" style="58" customWidth="1"/>
    <col min="2" max="2" width="12.28125" style="58" customWidth="1"/>
    <col min="3" max="3" width="7.8515625" style="58" customWidth="1"/>
    <col min="4" max="4" width="70.8515625" style="58" customWidth="1"/>
    <col min="5" max="5" width="7.00390625" style="58" bestFit="1" customWidth="1"/>
    <col min="6" max="6" width="11.00390625" style="59" bestFit="1" customWidth="1"/>
    <col min="7" max="8" width="16.8515625" style="60" customWidth="1"/>
    <col min="9" max="9" width="20.57421875" style="61" bestFit="1" customWidth="1"/>
    <col min="10" max="10" width="18.421875" style="196" customWidth="1"/>
    <col min="11" max="11" width="15.421875" style="0" customWidth="1"/>
    <col min="15" max="15" width="9.8515625" style="175" bestFit="1" customWidth="1"/>
  </cols>
  <sheetData>
    <row r="1" spans="1:10" ht="19.5" customHeight="1">
      <c r="A1" s="23" t="s">
        <v>133</v>
      </c>
      <c r="B1" s="24"/>
      <c r="C1" s="44"/>
      <c r="D1" s="44"/>
      <c r="E1" s="24"/>
      <c r="F1" s="25"/>
      <c r="G1" s="26"/>
      <c r="H1" s="26"/>
      <c r="I1" s="45"/>
      <c r="J1" s="189"/>
    </row>
    <row r="2" spans="1:10" ht="19.5" customHeight="1">
      <c r="A2" s="228" t="s">
        <v>7</v>
      </c>
      <c r="B2" s="229"/>
      <c r="C2" s="229"/>
      <c r="D2" s="229"/>
      <c r="E2" s="27"/>
      <c r="F2" s="28"/>
      <c r="G2" s="29"/>
      <c r="H2" s="29"/>
      <c r="I2" s="46"/>
      <c r="J2" s="189"/>
    </row>
    <row r="3" spans="1:10" ht="19.5" customHeight="1">
      <c r="A3" s="30" t="s">
        <v>154</v>
      </c>
      <c r="B3" s="31"/>
      <c r="C3" s="47"/>
      <c r="D3" s="47"/>
      <c r="E3" s="32"/>
      <c r="F3" s="33"/>
      <c r="G3" s="34"/>
      <c r="H3" s="34"/>
      <c r="I3" s="46"/>
      <c r="J3" s="189"/>
    </row>
    <row r="4" spans="1:10" ht="19.5" customHeight="1">
      <c r="A4" s="30" t="s">
        <v>8</v>
      </c>
      <c r="B4" s="32"/>
      <c r="C4" s="47"/>
      <c r="D4" s="47"/>
      <c r="E4" s="32"/>
      <c r="F4" s="33"/>
      <c r="G4" s="35"/>
      <c r="H4" s="35"/>
      <c r="I4" s="48"/>
      <c r="J4" s="190"/>
    </row>
    <row r="5" spans="1:10" ht="19.5" customHeight="1">
      <c r="A5" s="36" t="s">
        <v>9</v>
      </c>
      <c r="B5" s="242">
        <f>I41</f>
        <v>329493.62438162544</v>
      </c>
      <c r="C5" s="242"/>
      <c r="D5" s="47"/>
      <c r="E5" s="37"/>
      <c r="F5" s="38"/>
      <c r="G5" s="41"/>
      <c r="H5" s="41"/>
      <c r="I5" s="48"/>
      <c r="J5" s="190"/>
    </row>
    <row r="6" spans="1:10" ht="19.5" customHeight="1">
      <c r="A6" s="39" t="s">
        <v>10</v>
      </c>
      <c r="B6" s="47" t="s">
        <v>156</v>
      </c>
      <c r="C6" s="47"/>
      <c r="D6" s="47"/>
      <c r="E6" s="47"/>
      <c r="F6" s="49"/>
      <c r="G6" s="50"/>
      <c r="H6" s="50"/>
      <c r="I6" s="51"/>
      <c r="J6" s="191"/>
    </row>
    <row r="7" spans="1:10" ht="19.5" customHeight="1">
      <c r="A7" s="39" t="s">
        <v>82</v>
      </c>
      <c r="B7" s="47"/>
      <c r="C7" s="47"/>
      <c r="D7" s="47"/>
      <c r="E7" s="47"/>
      <c r="F7" s="49"/>
      <c r="G7" s="50"/>
      <c r="H7" s="50"/>
      <c r="I7" s="51"/>
      <c r="J7" s="191"/>
    </row>
    <row r="8" spans="1:10" ht="19.5" customHeight="1">
      <c r="A8" s="39"/>
      <c r="B8" s="47" t="s">
        <v>155</v>
      </c>
      <c r="C8" s="47"/>
      <c r="D8" s="47"/>
      <c r="E8" s="47"/>
      <c r="F8" s="49"/>
      <c r="G8" s="50"/>
      <c r="H8" s="50"/>
      <c r="I8" s="51"/>
      <c r="J8" s="191"/>
    </row>
    <row r="9" spans="1:10" ht="19.5" customHeight="1">
      <c r="A9" s="40" t="s">
        <v>69</v>
      </c>
      <c r="B9" s="127">
        <f>BDI!I25</f>
        <v>0.2499967785146806</v>
      </c>
      <c r="C9" s="52"/>
      <c r="D9" s="52"/>
      <c r="E9" s="53"/>
      <c r="F9" s="54"/>
      <c r="G9" s="55"/>
      <c r="H9" s="55"/>
      <c r="I9" s="56"/>
      <c r="J9" s="191"/>
    </row>
    <row r="10" spans="1:11" ht="15" customHeight="1">
      <c r="A10" s="240" t="s">
        <v>13</v>
      </c>
      <c r="B10" s="240" t="s">
        <v>14</v>
      </c>
      <c r="C10" s="243" t="s">
        <v>0</v>
      </c>
      <c r="D10" s="243" t="s">
        <v>1</v>
      </c>
      <c r="E10" s="245" t="s">
        <v>2</v>
      </c>
      <c r="F10" s="235" t="s">
        <v>3</v>
      </c>
      <c r="G10" s="233" t="s">
        <v>11</v>
      </c>
      <c r="H10" s="233" t="s">
        <v>43</v>
      </c>
      <c r="I10" s="238" t="s">
        <v>12</v>
      </c>
      <c r="J10" s="202"/>
      <c r="K10" s="1"/>
    </row>
    <row r="11" spans="1:11" ht="15" customHeight="1">
      <c r="A11" s="241"/>
      <c r="B11" s="241"/>
      <c r="C11" s="244"/>
      <c r="D11" s="244"/>
      <c r="E11" s="244"/>
      <c r="F11" s="236"/>
      <c r="G11" s="234"/>
      <c r="H11" s="234"/>
      <c r="I11" s="239"/>
      <c r="J11" s="203"/>
      <c r="K11" s="2">
        <v>1.25</v>
      </c>
    </row>
    <row r="12" spans="1:11" ht="15" customHeight="1">
      <c r="A12" s="205"/>
      <c r="B12" s="205"/>
      <c r="C12" s="206" t="s">
        <v>152</v>
      </c>
      <c r="D12" s="207" t="s">
        <v>137</v>
      </c>
      <c r="E12" s="208"/>
      <c r="F12" s="209"/>
      <c r="G12" s="210"/>
      <c r="H12" s="210"/>
      <c r="I12" s="211"/>
      <c r="J12" s="204"/>
      <c r="K12" s="2"/>
    </row>
    <row r="13" spans="1:11" ht="15" customHeight="1">
      <c r="A13" s="57" t="s">
        <v>136</v>
      </c>
      <c r="B13" s="57">
        <v>10000</v>
      </c>
      <c r="C13" s="164" t="s">
        <v>149</v>
      </c>
      <c r="D13" s="163" t="s">
        <v>138</v>
      </c>
      <c r="E13" s="165" t="s">
        <v>139</v>
      </c>
      <c r="F13" s="166">
        <v>1</v>
      </c>
      <c r="G13" s="167">
        <v>12622.32</v>
      </c>
      <c r="H13" s="167">
        <f>ROUND((G13*$K$11),2)</f>
        <v>15777.9</v>
      </c>
      <c r="I13" s="168">
        <f>H13*F13</f>
        <v>15777.9</v>
      </c>
      <c r="J13" s="193"/>
      <c r="K13" s="2"/>
    </row>
    <row r="14" spans="1:11" ht="15" customHeight="1">
      <c r="A14" s="57"/>
      <c r="B14" s="57"/>
      <c r="C14" s="5"/>
      <c r="D14" s="237" t="s">
        <v>150</v>
      </c>
      <c r="E14" s="232"/>
      <c r="F14" s="232"/>
      <c r="G14" s="232"/>
      <c r="H14" s="135"/>
      <c r="I14" s="8">
        <f>SUM(I12:I13)</f>
        <v>15777.9</v>
      </c>
      <c r="J14" s="194"/>
      <c r="K14" s="2"/>
    </row>
    <row r="15" spans="1:11" ht="15">
      <c r="A15" s="212"/>
      <c r="B15" s="212"/>
      <c r="C15" s="213" t="s">
        <v>153</v>
      </c>
      <c r="D15" s="214" t="s">
        <v>91</v>
      </c>
      <c r="E15" s="215"/>
      <c r="F15" s="216"/>
      <c r="G15" s="217"/>
      <c r="H15" s="218"/>
      <c r="I15" s="219"/>
      <c r="J15" s="192" t="s">
        <v>148</v>
      </c>
      <c r="K15" s="185" t="s">
        <v>146</v>
      </c>
    </row>
    <row r="16" spans="1:15" s="103" customFormat="1" ht="14.25">
      <c r="A16" s="169" t="s">
        <v>114</v>
      </c>
      <c r="B16" s="170">
        <v>102096</v>
      </c>
      <c r="C16" s="197" t="s">
        <v>4</v>
      </c>
      <c r="D16" s="198" t="s">
        <v>92</v>
      </c>
      <c r="E16" s="171" t="s">
        <v>5</v>
      </c>
      <c r="F16" s="172">
        <f>O16</f>
        <v>7.950530035335689</v>
      </c>
      <c r="G16" s="173">
        <v>1456.93</v>
      </c>
      <c r="H16" s="173">
        <f>ROUND((G16*$K$11),2)</f>
        <v>1821.16</v>
      </c>
      <c r="I16" s="188">
        <f aca="true" t="shared" si="0" ref="I16:I39">H16*F16</f>
        <v>14479.187279151944</v>
      </c>
      <c r="J16" s="195">
        <v>1.5</v>
      </c>
      <c r="K16" s="174">
        <v>15</v>
      </c>
      <c r="L16" s="186" t="s">
        <v>147</v>
      </c>
      <c r="M16" s="186">
        <v>2.83</v>
      </c>
      <c r="N16" s="186" t="s">
        <v>70</v>
      </c>
      <c r="O16" s="187">
        <f>SUM(K16/M16)*J16</f>
        <v>7.950530035335689</v>
      </c>
    </row>
    <row r="17" spans="1:15" s="103" customFormat="1" ht="14.25">
      <c r="A17" s="169" t="s">
        <v>114</v>
      </c>
      <c r="B17" s="170">
        <v>102096</v>
      </c>
      <c r="C17" s="197" t="s">
        <v>22</v>
      </c>
      <c r="D17" s="199" t="s">
        <v>93</v>
      </c>
      <c r="E17" s="171" t="s">
        <v>5</v>
      </c>
      <c r="F17" s="172">
        <f aca="true" t="shared" si="1" ref="F17:F39">O17</f>
        <v>7.950530035335689</v>
      </c>
      <c r="G17" s="173">
        <v>1456.93</v>
      </c>
      <c r="H17" s="173">
        <f aca="true" t="shared" si="2" ref="H17:H39">ROUND((G17*$K$11),2)</f>
        <v>1821.16</v>
      </c>
      <c r="I17" s="188">
        <f t="shared" si="0"/>
        <v>14479.187279151944</v>
      </c>
      <c r="J17" s="195">
        <v>1.5</v>
      </c>
      <c r="K17" s="174">
        <v>15</v>
      </c>
      <c r="L17" s="186" t="s">
        <v>147</v>
      </c>
      <c r="M17" s="186">
        <v>2.83</v>
      </c>
      <c r="N17" s="186" t="s">
        <v>70</v>
      </c>
      <c r="O17" s="187">
        <f aca="true" t="shared" si="3" ref="O17:O22">SUM(K17/M17)*J17</f>
        <v>7.950530035335689</v>
      </c>
    </row>
    <row r="18" spans="1:15" s="103" customFormat="1" ht="14.25">
      <c r="A18" s="169" t="s">
        <v>114</v>
      </c>
      <c r="B18" s="170">
        <v>102096</v>
      </c>
      <c r="C18" s="197" t="s">
        <v>23</v>
      </c>
      <c r="D18" s="198" t="s">
        <v>94</v>
      </c>
      <c r="E18" s="171" t="s">
        <v>5</v>
      </c>
      <c r="F18" s="172">
        <f t="shared" si="1"/>
        <v>7.950530035335689</v>
      </c>
      <c r="G18" s="173">
        <v>1456.93</v>
      </c>
      <c r="H18" s="173">
        <f>ROUND((G18*$K$11),2)</f>
        <v>1821.16</v>
      </c>
      <c r="I18" s="188">
        <f t="shared" si="0"/>
        <v>14479.187279151944</v>
      </c>
      <c r="J18" s="195">
        <v>1.5</v>
      </c>
      <c r="K18" s="174">
        <v>15</v>
      </c>
      <c r="L18" s="186" t="s">
        <v>147</v>
      </c>
      <c r="M18" s="186">
        <v>2.83</v>
      </c>
      <c r="N18" s="186" t="s">
        <v>70</v>
      </c>
      <c r="O18" s="187">
        <f t="shared" si="3"/>
        <v>7.950530035335689</v>
      </c>
    </row>
    <row r="19" spans="1:15" s="103" customFormat="1" ht="14.25">
      <c r="A19" s="169" t="s">
        <v>114</v>
      </c>
      <c r="B19" s="170">
        <v>102096</v>
      </c>
      <c r="C19" s="197" t="s">
        <v>24</v>
      </c>
      <c r="D19" s="200" t="s">
        <v>95</v>
      </c>
      <c r="E19" s="171" t="s">
        <v>5</v>
      </c>
      <c r="F19" s="172">
        <f>O19</f>
        <v>7.950530035335689</v>
      </c>
      <c r="G19" s="173">
        <v>1456.93</v>
      </c>
      <c r="H19" s="173">
        <f t="shared" si="2"/>
        <v>1821.16</v>
      </c>
      <c r="I19" s="188">
        <f t="shared" si="0"/>
        <v>14479.187279151944</v>
      </c>
      <c r="J19" s="195">
        <v>1.5</v>
      </c>
      <c r="K19" s="174">
        <v>15</v>
      </c>
      <c r="L19" s="186" t="s">
        <v>147</v>
      </c>
      <c r="M19" s="186">
        <v>2.83</v>
      </c>
      <c r="N19" s="186" t="s">
        <v>70</v>
      </c>
      <c r="O19" s="187">
        <f t="shared" si="3"/>
        <v>7.950530035335689</v>
      </c>
    </row>
    <row r="20" spans="1:15" s="103" customFormat="1" ht="14.25">
      <c r="A20" s="169" t="s">
        <v>114</v>
      </c>
      <c r="B20" s="170">
        <v>102096</v>
      </c>
      <c r="C20" s="197" t="s">
        <v>27</v>
      </c>
      <c r="D20" s="200" t="s">
        <v>96</v>
      </c>
      <c r="E20" s="171" t="s">
        <v>5</v>
      </c>
      <c r="F20" s="172">
        <f t="shared" si="1"/>
        <v>7.950530035335689</v>
      </c>
      <c r="G20" s="173">
        <v>1456.93</v>
      </c>
      <c r="H20" s="173">
        <f t="shared" si="2"/>
        <v>1821.16</v>
      </c>
      <c r="I20" s="188">
        <f t="shared" si="0"/>
        <v>14479.187279151944</v>
      </c>
      <c r="J20" s="195">
        <v>1.5</v>
      </c>
      <c r="K20" s="174">
        <v>15</v>
      </c>
      <c r="L20" s="186" t="s">
        <v>147</v>
      </c>
      <c r="M20" s="186">
        <v>2.83</v>
      </c>
      <c r="N20" s="186" t="s">
        <v>70</v>
      </c>
      <c r="O20" s="187">
        <f t="shared" si="3"/>
        <v>7.950530035335689</v>
      </c>
    </row>
    <row r="21" spans="1:15" s="103" customFormat="1" ht="14.25">
      <c r="A21" s="169" t="s">
        <v>114</v>
      </c>
      <c r="B21" s="170">
        <v>102096</v>
      </c>
      <c r="C21" s="197" t="s">
        <v>88</v>
      </c>
      <c r="D21" s="198" t="s">
        <v>97</v>
      </c>
      <c r="E21" s="171" t="s">
        <v>5</v>
      </c>
      <c r="F21" s="172">
        <f t="shared" si="1"/>
        <v>7.950530035335689</v>
      </c>
      <c r="G21" s="173">
        <v>1456.93</v>
      </c>
      <c r="H21" s="173">
        <f t="shared" si="2"/>
        <v>1821.16</v>
      </c>
      <c r="I21" s="188">
        <f t="shared" si="0"/>
        <v>14479.187279151944</v>
      </c>
      <c r="J21" s="195">
        <v>1.5</v>
      </c>
      <c r="K21" s="174">
        <v>15</v>
      </c>
      <c r="L21" s="186" t="s">
        <v>147</v>
      </c>
      <c r="M21" s="186">
        <v>2.83</v>
      </c>
      <c r="N21" s="186" t="s">
        <v>70</v>
      </c>
      <c r="O21" s="187">
        <f t="shared" si="3"/>
        <v>7.950530035335689</v>
      </c>
    </row>
    <row r="22" spans="1:15" s="103" customFormat="1" ht="14.25">
      <c r="A22" s="169" t="s">
        <v>114</v>
      </c>
      <c r="B22" s="170">
        <v>102096</v>
      </c>
      <c r="C22" s="197" t="s">
        <v>115</v>
      </c>
      <c r="D22" s="198" t="s">
        <v>98</v>
      </c>
      <c r="E22" s="171" t="s">
        <v>5</v>
      </c>
      <c r="F22" s="172">
        <f t="shared" si="1"/>
        <v>5.300353356890459</v>
      </c>
      <c r="G22" s="173">
        <v>1456.93</v>
      </c>
      <c r="H22" s="173">
        <f t="shared" si="2"/>
        <v>1821.16</v>
      </c>
      <c r="I22" s="188">
        <f>H22*F22</f>
        <v>9652.791519434628</v>
      </c>
      <c r="J22" s="195">
        <v>1</v>
      </c>
      <c r="K22" s="174">
        <v>15</v>
      </c>
      <c r="L22" s="186" t="s">
        <v>147</v>
      </c>
      <c r="M22" s="186">
        <v>2.83</v>
      </c>
      <c r="N22" s="186" t="s">
        <v>70</v>
      </c>
      <c r="O22" s="187">
        <f t="shared" si="3"/>
        <v>5.300353356890459</v>
      </c>
    </row>
    <row r="23" spans="1:15" s="103" customFormat="1" ht="28.5">
      <c r="A23" s="169" t="s">
        <v>114</v>
      </c>
      <c r="B23" s="170">
        <v>102096</v>
      </c>
      <c r="C23" s="197" t="s">
        <v>116</v>
      </c>
      <c r="D23" s="198" t="s">
        <v>99</v>
      </c>
      <c r="E23" s="171" t="s">
        <v>5</v>
      </c>
      <c r="F23" s="172">
        <f t="shared" si="1"/>
        <v>7.950530035335689</v>
      </c>
      <c r="G23" s="173">
        <v>1456.93</v>
      </c>
      <c r="H23" s="173">
        <f t="shared" si="2"/>
        <v>1821.16</v>
      </c>
      <c r="I23" s="188">
        <f t="shared" si="0"/>
        <v>14479.187279151944</v>
      </c>
      <c r="J23" s="195">
        <v>1.5</v>
      </c>
      <c r="K23" s="174">
        <v>15</v>
      </c>
      <c r="L23" s="186" t="s">
        <v>147</v>
      </c>
      <c r="M23" s="186">
        <v>2.83</v>
      </c>
      <c r="N23" s="186" t="s">
        <v>70</v>
      </c>
      <c r="O23" s="187">
        <f aca="true" t="shared" si="4" ref="O23:O39">SUM(K23/M23)*J23</f>
        <v>7.950530035335689</v>
      </c>
    </row>
    <row r="24" spans="1:15" s="103" customFormat="1" ht="14.25">
      <c r="A24" s="169" t="s">
        <v>114</v>
      </c>
      <c r="B24" s="170">
        <v>102096</v>
      </c>
      <c r="C24" s="197" t="s">
        <v>117</v>
      </c>
      <c r="D24" s="198" t="s">
        <v>100</v>
      </c>
      <c r="E24" s="171" t="s">
        <v>5</v>
      </c>
      <c r="F24" s="172">
        <f t="shared" si="1"/>
        <v>5.300353356890459</v>
      </c>
      <c r="G24" s="173">
        <v>1456.93</v>
      </c>
      <c r="H24" s="173">
        <f t="shared" si="2"/>
        <v>1821.16</v>
      </c>
      <c r="I24" s="188">
        <f t="shared" si="0"/>
        <v>9652.791519434628</v>
      </c>
      <c r="J24" s="195">
        <v>1</v>
      </c>
      <c r="K24" s="174">
        <v>15</v>
      </c>
      <c r="L24" s="186" t="s">
        <v>147</v>
      </c>
      <c r="M24" s="186">
        <v>2.83</v>
      </c>
      <c r="N24" s="186" t="s">
        <v>70</v>
      </c>
      <c r="O24" s="187">
        <f t="shared" si="4"/>
        <v>5.300353356890459</v>
      </c>
    </row>
    <row r="25" spans="1:15" s="103" customFormat="1" ht="14.25">
      <c r="A25" s="169" t="s">
        <v>114</v>
      </c>
      <c r="B25" s="170">
        <v>102096</v>
      </c>
      <c r="C25" s="197" t="s">
        <v>118</v>
      </c>
      <c r="D25" s="198" t="s">
        <v>101</v>
      </c>
      <c r="E25" s="171" t="s">
        <v>5</v>
      </c>
      <c r="F25" s="172">
        <f t="shared" si="1"/>
        <v>10.600706713780918</v>
      </c>
      <c r="G25" s="173">
        <v>1456.93</v>
      </c>
      <c r="H25" s="173">
        <f t="shared" si="2"/>
        <v>1821.16</v>
      </c>
      <c r="I25" s="188">
        <f t="shared" si="0"/>
        <v>19305.583038869256</v>
      </c>
      <c r="J25" s="195">
        <v>2</v>
      </c>
      <c r="K25" s="174">
        <v>15</v>
      </c>
      <c r="L25" s="186" t="s">
        <v>147</v>
      </c>
      <c r="M25" s="186">
        <v>2.83</v>
      </c>
      <c r="N25" s="186" t="s">
        <v>70</v>
      </c>
      <c r="O25" s="187">
        <f t="shared" si="4"/>
        <v>10.600706713780918</v>
      </c>
    </row>
    <row r="26" spans="1:15" s="103" customFormat="1" ht="14.25">
      <c r="A26" s="169" t="s">
        <v>114</v>
      </c>
      <c r="B26" s="170">
        <v>102096</v>
      </c>
      <c r="C26" s="197" t="s">
        <v>119</v>
      </c>
      <c r="D26" s="198" t="s">
        <v>102</v>
      </c>
      <c r="E26" s="171" t="s">
        <v>5</v>
      </c>
      <c r="F26" s="172">
        <f t="shared" si="1"/>
        <v>5.300353356890459</v>
      </c>
      <c r="G26" s="173">
        <v>1456.93</v>
      </c>
      <c r="H26" s="173">
        <f t="shared" si="2"/>
        <v>1821.16</v>
      </c>
      <c r="I26" s="188">
        <f t="shared" si="0"/>
        <v>9652.791519434628</v>
      </c>
      <c r="J26" s="195">
        <v>1</v>
      </c>
      <c r="K26" s="174">
        <v>15</v>
      </c>
      <c r="L26" s="186" t="s">
        <v>147</v>
      </c>
      <c r="M26" s="186">
        <v>2.83</v>
      </c>
      <c r="N26" s="186" t="s">
        <v>70</v>
      </c>
      <c r="O26" s="187">
        <f t="shared" si="4"/>
        <v>5.300353356890459</v>
      </c>
    </row>
    <row r="27" spans="1:15" s="103" customFormat="1" ht="28.5">
      <c r="A27" s="169" t="s">
        <v>114</v>
      </c>
      <c r="B27" s="170">
        <v>102096</v>
      </c>
      <c r="C27" s="197" t="s">
        <v>120</v>
      </c>
      <c r="D27" s="163" t="s">
        <v>103</v>
      </c>
      <c r="E27" s="171" t="s">
        <v>5</v>
      </c>
      <c r="F27" s="172">
        <f t="shared" si="1"/>
        <v>5.300353356890459</v>
      </c>
      <c r="G27" s="173">
        <v>1456.93</v>
      </c>
      <c r="H27" s="173">
        <f t="shared" si="2"/>
        <v>1821.16</v>
      </c>
      <c r="I27" s="188">
        <f t="shared" si="0"/>
        <v>9652.791519434628</v>
      </c>
      <c r="J27" s="195">
        <v>1</v>
      </c>
      <c r="K27" s="174">
        <v>15</v>
      </c>
      <c r="L27" s="186" t="s">
        <v>147</v>
      </c>
      <c r="M27" s="186">
        <v>2.83</v>
      </c>
      <c r="N27" s="186" t="s">
        <v>70</v>
      </c>
      <c r="O27" s="187">
        <f t="shared" si="4"/>
        <v>5.300353356890459</v>
      </c>
    </row>
    <row r="28" spans="1:15" s="103" customFormat="1" ht="14.25">
      <c r="A28" s="169" t="s">
        <v>114</v>
      </c>
      <c r="B28" s="170">
        <v>102096</v>
      </c>
      <c r="C28" s="197" t="s">
        <v>121</v>
      </c>
      <c r="D28" s="163" t="s">
        <v>104</v>
      </c>
      <c r="E28" s="171" t="s">
        <v>5</v>
      </c>
      <c r="F28" s="172">
        <f t="shared" si="1"/>
        <v>5.300353356890459</v>
      </c>
      <c r="G28" s="173">
        <v>1456.93</v>
      </c>
      <c r="H28" s="173">
        <f t="shared" si="2"/>
        <v>1821.16</v>
      </c>
      <c r="I28" s="188">
        <f t="shared" si="0"/>
        <v>9652.791519434628</v>
      </c>
      <c r="J28" s="195">
        <v>1</v>
      </c>
      <c r="K28" s="174">
        <v>15</v>
      </c>
      <c r="L28" s="186" t="s">
        <v>147</v>
      </c>
      <c r="M28" s="186">
        <v>2.83</v>
      </c>
      <c r="N28" s="186" t="s">
        <v>70</v>
      </c>
      <c r="O28" s="187">
        <f t="shared" si="4"/>
        <v>5.300353356890459</v>
      </c>
    </row>
    <row r="29" spans="1:15" s="103" customFormat="1" ht="14.25">
      <c r="A29" s="169" t="s">
        <v>114</v>
      </c>
      <c r="B29" s="170">
        <v>102096</v>
      </c>
      <c r="C29" s="197" t="s">
        <v>122</v>
      </c>
      <c r="D29" s="163" t="s">
        <v>105</v>
      </c>
      <c r="E29" s="171" t="s">
        <v>5</v>
      </c>
      <c r="F29" s="172">
        <f t="shared" si="1"/>
        <v>5.300353356890459</v>
      </c>
      <c r="G29" s="173">
        <v>1456.93</v>
      </c>
      <c r="H29" s="173">
        <f t="shared" si="2"/>
        <v>1821.16</v>
      </c>
      <c r="I29" s="188">
        <f t="shared" si="0"/>
        <v>9652.791519434628</v>
      </c>
      <c r="J29" s="195">
        <v>1</v>
      </c>
      <c r="K29" s="174">
        <v>15</v>
      </c>
      <c r="L29" s="186" t="s">
        <v>147</v>
      </c>
      <c r="M29" s="186">
        <v>2.83</v>
      </c>
      <c r="N29" s="186" t="s">
        <v>70</v>
      </c>
      <c r="O29" s="187">
        <f t="shared" si="4"/>
        <v>5.300353356890459</v>
      </c>
    </row>
    <row r="30" spans="1:15" s="103" customFormat="1" ht="14.25">
      <c r="A30" s="169" t="s">
        <v>114</v>
      </c>
      <c r="B30" s="170">
        <v>102096</v>
      </c>
      <c r="C30" s="197" t="s">
        <v>123</v>
      </c>
      <c r="D30" s="163" t="s">
        <v>106</v>
      </c>
      <c r="E30" s="171" t="s">
        <v>5</v>
      </c>
      <c r="F30" s="172">
        <f t="shared" si="1"/>
        <v>5.300353356890459</v>
      </c>
      <c r="G30" s="173">
        <v>1456.93</v>
      </c>
      <c r="H30" s="173">
        <f t="shared" si="2"/>
        <v>1821.16</v>
      </c>
      <c r="I30" s="188">
        <f t="shared" si="0"/>
        <v>9652.791519434628</v>
      </c>
      <c r="J30" s="195">
        <v>1</v>
      </c>
      <c r="K30" s="174">
        <v>15</v>
      </c>
      <c r="L30" s="186" t="s">
        <v>147</v>
      </c>
      <c r="M30" s="186">
        <v>2.83</v>
      </c>
      <c r="N30" s="186" t="s">
        <v>70</v>
      </c>
      <c r="O30" s="187">
        <f t="shared" si="4"/>
        <v>5.300353356890459</v>
      </c>
    </row>
    <row r="31" spans="1:15" s="103" customFormat="1" ht="14.25">
      <c r="A31" s="169" t="s">
        <v>114</v>
      </c>
      <c r="B31" s="170">
        <v>102096</v>
      </c>
      <c r="C31" s="197" t="s">
        <v>124</v>
      </c>
      <c r="D31" s="163" t="s">
        <v>107</v>
      </c>
      <c r="E31" s="171" t="s">
        <v>5</v>
      </c>
      <c r="F31" s="172">
        <f t="shared" si="1"/>
        <v>15.901060070671377</v>
      </c>
      <c r="G31" s="173">
        <v>1456.93</v>
      </c>
      <c r="H31" s="173">
        <f t="shared" si="2"/>
        <v>1821.16</v>
      </c>
      <c r="I31" s="188">
        <f t="shared" si="0"/>
        <v>28958.374558303887</v>
      </c>
      <c r="J31" s="195">
        <v>3</v>
      </c>
      <c r="K31" s="174">
        <v>15</v>
      </c>
      <c r="L31" s="186" t="s">
        <v>147</v>
      </c>
      <c r="M31" s="186">
        <v>2.83</v>
      </c>
      <c r="N31" s="186" t="s">
        <v>70</v>
      </c>
      <c r="O31" s="187">
        <f t="shared" si="4"/>
        <v>15.901060070671377</v>
      </c>
    </row>
    <row r="32" spans="1:15" s="103" customFormat="1" ht="14.25">
      <c r="A32" s="169" t="s">
        <v>114</v>
      </c>
      <c r="B32" s="170">
        <v>102096</v>
      </c>
      <c r="C32" s="197" t="s">
        <v>125</v>
      </c>
      <c r="D32" s="163" t="s">
        <v>108</v>
      </c>
      <c r="E32" s="171" t="s">
        <v>5</v>
      </c>
      <c r="F32" s="172">
        <f t="shared" si="1"/>
        <v>10.600706713780918</v>
      </c>
      <c r="G32" s="173">
        <v>1456.93</v>
      </c>
      <c r="H32" s="173">
        <f t="shared" si="2"/>
        <v>1821.16</v>
      </c>
      <c r="I32" s="188">
        <f t="shared" si="0"/>
        <v>19305.583038869256</v>
      </c>
      <c r="J32" s="195">
        <v>2</v>
      </c>
      <c r="K32" s="174">
        <v>15</v>
      </c>
      <c r="L32" s="186" t="s">
        <v>147</v>
      </c>
      <c r="M32" s="186">
        <v>2.83</v>
      </c>
      <c r="N32" s="186" t="s">
        <v>70</v>
      </c>
      <c r="O32" s="187">
        <f t="shared" si="4"/>
        <v>10.600706713780918</v>
      </c>
    </row>
    <row r="33" spans="1:15" s="103" customFormat="1" ht="28.5">
      <c r="A33" s="169" t="s">
        <v>114</v>
      </c>
      <c r="B33" s="170">
        <v>102096</v>
      </c>
      <c r="C33" s="197" t="s">
        <v>126</v>
      </c>
      <c r="D33" s="163" t="s">
        <v>109</v>
      </c>
      <c r="E33" s="171" t="s">
        <v>5</v>
      </c>
      <c r="F33" s="172">
        <f t="shared" si="1"/>
        <v>5.300353356890459</v>
      </c>
      <c r="G33" s="173">
        <v>1456.93</v>
      </c>
      <c r="H33" s="173">
        <f t="shared" si="2"/>
        <v>1821.16</v>
      </c>
      <c r="I33" s="188">
        <f t="shared" si="0"/>
        <v>9652.791519434628</v>
      </c>
      <c r="J33" s="195">
        <v>1</v>
      </c>
      <c r="K33" s="174">
        <v>15</v>
      </c>
      <c r="L33" s="186" t="s">
        <v>147</v>
      </c>
      <c r="M33" s="186">
        <v>2.83</v>
      </c>
      <c r="N33" s="186" t="s">
        <v>70</v>
      </c>
      <c r="O33" s="187">
        <f t="shared" si="4"/>
        <v>5.300353356890459</v>
      </c>
    </row>
    <row r="34" spans="1:15" s="103" customFormat="1" ht="28.5">
      <c r="A34" s="169" t="s">
        <v>114</v>
      </c>
      <c r="B34" s="170">
        <v>102096</v>
      </c>
      <c r="C34" s="197" t="s">
        <v>127</v>
      </c>
      <c r="D34" s="163" t="s">
        <v>110</v>
      </c>
      <c r="E34" s="171" t="s">
        <v>5</v>
      </c>
      <c r="F34" s="172">
        <f t="shared" si="1"/>
        <v>5.300353356890459</v>
      </c>
      <c r="G34" s="173">
        <v>1456.93</v>
      </c>
      <c r="H34" s="173">
        <f t="shared" si="2"/>
        <v>1821.16</v>
      </c>
      <c r="I34" s="188">
        <f t="shared" si="0"/>
        <v>9652.791519434628</v>
      </c>
      <c r="J34" s="195">
        <v>1</v>
      </c>
      <c r="K34" s="174">
        <v>15</v>
      </c>
      <c r="L34" s="186" t="s">
        <v>147</v>
      </c>
      <c r="M34" s="186">
        <v>2.83</v>
      </c>
      <c r="N34" s="186" t="s">
        <v>70</v>
      </c>
      <c r="O34" s="187">
        <f t="shared" si="4"/>
        <v>5.300353356890459</v>
      </c>
    </row>
    <row r="35" spans="1:15" s="103" customFormat="1" ht="14.25">
      <c r="A35" s="169" t="s">
        <v>114</v>
      </c>
      <c r="B35" s="170">
        <v>102096</v>
      </c>
      <c r="C35" s="197" t="s">
        <v>128</v>
      </c>
      <c r="D35" s="163" t="s">
        <v>111</v>
      </c>
      <c r="E35" s="171" t="s">
        <v>5</v>
      </c>
      <c r="F35" s="172">
        <f t="shared" si="1"/>
        <v>5.300353356890459</v>
      </c>
      <c r="G35" s="173">
        <v>1456.93</v>
      </c>
      <c r="H35" s="173">
        <f t="shared" si="2"/>
        <v>1821.16</v>
      </c>
      <c r="I35" s="188">
        <f t="shared" si="0"/>
        <v>9652.791519434628</v>
      </c>
      <c r="J35" s="195">
        <v>1</v>
      </c>
      <c r="K35" s="174">
        <v>15</v>
      </c>
      <c r="L35" s="186" t="s">
        <v>147</v>
      </c>
      <c r="M35" s="186">
        <v>2.83</v>
      </c>
      <c r="N35" s="186" t="s">
        <v>70</v>
      </c>
      <c r="O35" s="187">
        <f t="shared" si="4"/>
        <v>5.300353356890459</v>
      </c>
    </row>
    <row r="36" spans="1:15" s="103" customFormat="1" ht="14.25">
      <c r="A36" s="169" t="s">
        <v>114</v>
      </c>
      <c r="B36" s="170">
        <v>102096</v>
      </c>
      <c r="C36" s="197" t="s">
        <v>129</v>
      </c>
      <c r="D36" s="163" t="s">
        <v>112</v>
      </c>
      <c r="E36" s="171" t="s">
        <v>5</v>
      </c>
      <c r="F36" s="172">
        <f t="shared" si="1"/>
        <v>10.600706713780918</v>
      </c>
      <c r="G36" s="173">
        <v>1456.93</v>
      </c>
      <c r="H36" s="173">
        <f t="shared" si="2"/>
        <v>1821.16</v>
      </c>
      <c r="I36" s="188">
        <f t="shared" si="0"/>
        <v>19305.583038869256</v>
      </c>
      <c r="J36" s="195">
        <v>2</v>
      </c>
      <c r="K36" s="174">
        <v>15</v>
      </c>
      <c r="L36" s="186" t="s">
        <v>147</v>
      </c>
      <c r="M36" s="186">
        <v>2.83</v>
      </c>
      <c r="N36" s="186" t="s">
        <v>70</v>
      </c>
      <c r="O36" s="187">
        <f t="shared" si="4"/>
        <v>10.600706713780918</v>
      </c>
    </row>
    <row r="37" spans="1:15" s="103" customFormat="1" ht="28.5">
      <c r="A37" s="169" t="s">
        <v>114</v>
      </c>
      <c r="B37" s="170">
        <v>102096</v>
      </c>
      <c r="C37" s="197" t="s">
        <v>130</v>
      </c>
      <c r="D37" s="163" t="s">
        <v>113</v>
      </c>
      <c r="E37" s="171" t="s">
        <v>5</v>
      </c>
      <c r="F37" s="172">
        <f t="shared" si="1"/>
        <v>5.300353356890459</v>
      </c>
      <c r="G37" s="173">
        <v>1456.93</v>
      </c>
      <c r="H37" s="173">
        <f t="shared" si="2"/>
        <v>1821.16</v>
      </c>
      <c r="I37" s="188">
        <f t="shared" si="0"/>
        <v>9652.791519434628</v>
      </c>
      <c r="J37" s="195">
        <v>1</v>
      </c>
      <c r="K37" s="174">
        <v>15</v>
      </c>
      <c r="L37" s="186" t="s">
        <v>147</v>
      </c>
      <c r="M37" s="186">
        <v>2.83</v>
      </c>
      <c r="N37" s="186" t="s">
        <v>70</v>
      </c>
      <c r="O37" s="187">
        <f t="shared" si="4"/>
        <v>5.300353356890459</v>
      </c>
    </row>
    <row r="38" spans="1:15" s="103" customFormat="1" ht="28.5">
      <c r="A38" s="169" t="s">
        <v>114</v>
      </c>
      <c r="B38" s="170">
        <v>102096</v>
      </c>
      <c r="C38" s="197" t="s">
        <v>131</v>
      </c>
      <c r="D38" s="163" t="s">
        <v>144</v>
      </c>
      <c r="E38" s="171" t="s">
        <v>5</v>
      </c>
      <c r="F38" s="172">
        <f t="shared" si="1"/>
        <v>5.300353356890459</v>
      </c>
      <c r="G38" s="173">
        <v>1456.93</v>
      </c>
      <c r="H38" s="173">
        <f t="shared" si="2"/>
        <v>1821.16</v>
      </c>
      <c r="I38" s="188">
        <f t="shared" si="0"/>
        <v>9652.791519434628</v>
      </c>
      <c r="J38" s="195">
        <v>1</v>
      </c>
      <c r="K38" s="174">
        <v>15</v>
      </c>
      <c r="L38" s="186" t="s">
        <v>147</v>
      </c>
      <c r="M38" s="186">
        <v>2.83</v>
      </c>
      <c r="N38" s="186" t="s">
        <v>70</v>
      </c>
      <c r="O38" s="187">
        <f t="shared" si="4"/>
        <v>5.300353356890459</v>
      </c>
    </row>
    <row r="39" spans="1:15" s="103" customFormat="1" ht="14.25">
      <c r="A39" s="169" t="s">
        <v>114</v>
      </c>
      <c r="B39" s="170">
        <v>102096</v>
      </c>
      <c r="C39" s="197" t="s">
        <v>132</v>
      </c>
      <c r="D39" s="163" t="s">
        <v>145</v>
      </c>
      <c r="E39" s="171" t="s">
        <v>5</v>
      </c>
      <c r="F39" s="172">
        <f t="shared" si="1"/>
        <v>5.300353356890459</v>
      </c>
      <c r="G39" s="173">
        <v>1456.93</v>
      </c>
      <c r="H39" s="173">
        <f t="shared" si="2"/>
        <v>1821.16</v>
      </c>
      <c r="I39" s="188">
        <f t="shared" si="0"/>
        <v>9652.791519434628</v>
      </c>
      <c r="J39" s="195">
        <v>1</v>
      </c>
      <c r="K39" s="174">
        <v>15</v>
      </c>
      <c r="L39" s="186" t="s">
        <v>147</v>
      </c>
      <c r="M39" s="186">
        <v>2.83</v>
      </c>
      <c r="N39" s="186" t="s">
        <v>70</v>
      </c>
      <c r="O39" s="187">
        <f t="shared" si="4"/>
        <v>5.300353356890459</v>
      </c>
    </row>
    <row r="40" spans="1:10" ht="15" customHeight="1">
      <c r="A40" s="57"/>
      <c r="B40" s="57"/>
      <c r="C40" s="5"/>
      <c r="D40" s="231" t="s">
        <v>151</v>
      </c>
      <c r="E40" s="232"/>
      <c r="F40" s="232"/>
      <c r="G40" s="232"/>
      <c r="H40" s="135"/>
      <c r="I40" s="8">
        <f>SUM(I16:I39)</f>
        <v>313715.7243816254</v>
      </c>
      <c r="J40" s="194"/>
    </row>
    <row r="41" spans="1:16" ht="15">
      <c r="A41" s="220"/>
      <c r="B41" s="220"/>
      <c r="C41" s="220"/>
      <c r="D41" s="230" t="s">
        <v>21</v>
      </c>
      <c r="E41" s="230"/>
      <c r="F41" s="230"/>
      <c r="G41" s="230"/>
      <c r="H41" s="221"/>
      <c r="I41" s="222">
        <f>I14+I40</f>
        <v>329493.62438162544</v>
      </c>
      <c r="J41" s="201"/>
      <c r="K41" s="22"/>
      <c r="O41" s="22">
        <f>SUM(O16:O39)</f>
        <v>172.26148409893995</v>
      </c>
      <c r="P41" s="176" t="s">
        <v>134</v>
      </c>
    </row>
    <row r="48" ht="14.25">
      <c r="D48" s="183"/>
    </row>
    <row r="49" spans="4:7" ht="14.25">
      <c r="D49" s="181" t="s">
        <v>83</v>
      </c>
      <c r="E49" s="106"/>
      <c r="F49" s="106"/>
      <c r="G49" s="106"/>
    </row>
    <row r="50" spans="4:7" ht="14.25">
      <c r="D50" s="181" t="s">
        <v>84</v>
      </c>
      <c r="E50" s="106"/>
      <c r="F50" s="106"/>
      <c r="G50" s="106"/>
    </row>
  </sheetData>
  <sheetProtection/>
  <mergeCells count="14">
    <mergeCell ref="I10:I11"/>
    <mergeCell ref="A10:A11"/>
    <mergeCell ref="B10:B11"/>
    <mergeCell ref="B5:C5"/>
    <mergeCell ref="C10:C11"/>
    <mergeCell ref="D10:D11"/>
    <mergeCell ref="E10:E11"/>
    <mergeCell ref="H10:H11"/>
    <mergeCell ref="A2:D2"/>
    <mergeCell ref="D41:G41"/>
    <mergeCell ref="D40:G40"/>
    <mergeCell ref="G10:G11"/>
    <mergeCell ref="F10:F11"/>
    <mergeCell ref="D14:G14"/>
  </mergeCells>
  <printOptions horizontalCentered="1"/>
  <pageMargins left="0" right="0" top="1.3779527559055118" bottom="0.3937007874015748" header="0.1968503937007874" footer="0.5118110236220472"/>
  <pageSetup horizontalDpi="600" verticalDpi="600" orientation="portrait" paperSize="9" scale="55" r:id="rId2"/>
  <headerFooter alignWithMargins="0">
    <oddHeader>&amp;C&amp;G</oddHead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view="pageBreakPreview" zoomScale="96" zoomScaleSheetLayoutView="96" zoomScalePageLayoutView="0" workbookViewId="0" topLeftCell="A1">
      <selection activeCell="I23" sqref="I23"/>
    </sheetView>
  </sheetViews>
  <sheetFormatPr defaultColWidth="9.140625" defaultRowHeight="12.75"/>
  <cols>
    <col min="1" max="13" width="12.7109375" style="0" customWidth="1"/>
  </cols>
  <sheetData>
    <row r="1" spans="1:9" ht="27" customHeight="1" thickBot="1">
      <c r="A1" s="249" t="str">
        <f>ORÇAMENTO!A1</f>
        <v>OBRA: SERVIÇOS DE APLICAÇÃO E COMPACTAÇÃO DE MASSA ASFÁLTICA (CBUQ) EM OPERAÇÃO TAPA BURACO COM FORNECIMENTO DE MATERIAL</v>
      </c>
      <c r="B1" s="250"/>
      <c r="C1" s="250"/>
      <c r="D1" s="250"/>
      <c r="E1" s="250"/>
      <c r="F1" s="250"/>
      <c r="G1" s="250"/>
      <c r="H1" s="250"/>
      <c r="I1" s="251"/>
    </row>
    <row r="2" spans="1:9" ht="15" customHeight="1" thickBot="1">
      <c r="A2" s="249" t="str">
        <f>ORÇAMENTO!A2</f>
        <v>CONTRATANTE:  PREFEITURA MUNICIPAL DE OURÉM - PARÁ</v>
      </c>
      <c r="B2" s="250"/>
      <c r="C2" s="250"/>
      <c r="D2" s="250"/>
      <c r="E2" s="250"/>
      <c r="F2" s="250"/>
      <c r="G2" s="250"/>
      <c r="H2" s="250"/>
      <c r="I2" s="251"/>
    </row>
    <row r="3" spans="1:9" ht="19.5" customHeight="1" thickBot="1">
      <c r="A3" s="249" t="str">
        <f>ORÇAMENTO!A3</f>
        <v>DATA: SINAPI JANEIRO DE 2022 / SEDOP FEVEREIRO DE 2022</v>
      </c>
      <c r="B3" s="250"/>
      <c r="C3" s="250"/>
      <c r="D3" s="250"/>
      <c r="E3" s="250"/>
      <c r="F3" s="250"/>
      <c r="G3" s="250"/>
      <c r="H3" s="250"/>
      <c r="I3" s="251"/>
    </row>
    <row r="4" spans="1:9" ht="19.5" customHeight="1">
      <c r="A4" s="249" t="str">
        <f>ORÇAMENTO!A4</f>
        <v>LOCAL: OURÉM - PA</v>
      </c>
      <c r="B4" s="250"/>
      <c r="C4" s="250"/>
      <c r="D4" s="250"/>
      <c r="E4" s="250"/>
      <c r="F4" s="250"/>
      <c r="G4" s="250"/>
      <c r="H4" s="250"/>
      <c r="I4" s="251"/>
    </row>
    <row r="5" spans="1:9" ht="19.5" customHeight="1">
      <c r="A5" s="118" t="s">
        <v>9</v>
      </c>
      <c r="B5" s="242">
        <f>ORÇAMENTO!B5</f>
        <v>329493.62438162544</v>
      </c>
      <c r="C5" s="242"/>
      <c r="D5" s="47"/>
      <c r="E5" s="37"/>
      <c r="F5" s="38"/>
      <c r="G5" s="162"/>
      <c r="H5" s="162"/>
      <c r="I5" s="159"/>
    </row>
    <row r="6" spans="1:9" ht="19.5" customHeight="1">
      <c r="A6" s="119" t="s">
        <v>10</v>
      </c>
      <c r="B6" s="242" t="str">
        <f>ORÇAMENTO!B6</f>
        <v>06 MESES</v>
      </c>
      <c r="C6" s="242"/>
      <c r="D6" s="47"/>
      <c r="E6" s="47"/>
      <c r="F6" s="49"/>
      <c r="G6" s="50"/>
      <c r="H6" s="50"/>
      <c r="I6" s="160"/>
    </row>
    <row r="7" spans="1:9" ht="19.5" customHeight="1">
      <c r="A7" s="119" t="s">
        <v>82</v>
      </c>
      <c r="B7" s="47"/>
      <c r="C7" s="47"/>
      <c r="D7" s="47"/>
      <c r="E7" s="47"/>
      <c r="F7" s="49"/>
      <c r="G7" s="50"/>
      <c r="H7" s="50"/>
      <c r="I7" s="160"/>
    </row>
    <row r="8" spans="1:9" ht="19.5" customHeight="1" thickBot="1">
      <c r="A8" s="120"/>
      <c r="B8" s="121" t="str">
        <f>ORÇAMENTO!B8</f>
        <v>SINAPI/SEDOP DATA BASE: JANEIRO/FEVEREIRO 2022</v>
      </c>
      <c r="C8" s="121"/>
      <c r="D8" s="121"/>
      <c r="E8" s="121"/>
      <c r="F8" s="122"/>
      <c r="G8" s="123"/>
      <c r="H8" s="123"/>
      <c r="I8" s="161"/>
    </row>
    <row r="9" ht="13.5" thickBot="1"/>
    <row r="10" spans="1:9" ht="13.5" thickBot="1">
      <c r="A10" s="62" t="s">
        <v>0</v>
      </c>
      <c r="B10" s="63" t="s">
        <v>44</v>
      </c>
      <c r="C10" s="64"/>
      <c r="D10" s="64"/>
      <c r="E10" s="64"/>
      <c r="F10" s="64"/>
      <c r="G10" s="64"/>
      <c r="H10" s="64"/>
      <c r="I10" s="65"/>
    </row>
    <row r="11" spans="1:9" ht="15.75" thickBot="1">
      <c r="A11" s="66">
        <v>1</v>
      </c>
      <c r="B11" s="67" t="s">
        <v>45</v>
      </c>
      <c r="C11" s="68"/>
      <c r="D11" s="68"/>
      <c r="E11" s="68"/>
      <c r="F11" s="68"/>
      <c r="G11" s="68"/>
      <c r="H11" s="69"/>
      <c r="I11" s="150">
        <v>0.03004</v>
      </c>
    </row>
    <row r="12" spans="1:9" ht="15.75" thickBot="1">
      <c r="A12" s="66">
        <v>2</v>
      </c>
      <c r="B12" s="67" t="s">
        <v>46</v>
      </c>
      <c r="C12" s="68"/>
      <c r="D12" s="68"/>
      <c r="E12" s="68"/>
      <c r="F12" s="68"/>
      <c r="G12" s="68"/>
      <c r="H12" s="68"/>
      <c r="I12" s="150">
        <v>0.00804</v>
      </c>
    </row>
    <row r="13" spans="1:9" ht="13.5" thickBot="1">
      <c r="A13" s="71">
        <v>3</v>
      </c>
      <c r="B13" s="67" t="s">
        <v>47</v>
      </c>
      <c r="C13" s="68"/>
      <c r="D13" s="68"/>
      <c r="E13" s="68"/>
      <c r="F13" s="68"/>
      <c r="G13" s="68"/>
      <c r="H13" s="69"/>
      <c r="I13" s="151">
        <v>0.00974</v>
      </c>
    </row>
    <row r="14" spans="1:9" ht="15.75" thickBot="1">
      <c r="A14" s="66">
        <v>4</v>
      </c>
      <c r="B14" s="67" t="s">
        <v>48</v>
      </c>
      <c r="C14" s="68"/>
      <c r="D14" s="68"/>
      <c r="E14" s="68"/>
      <c r="F14" s="68"/>
      <c r="G14" s="68"/>
      <c r="H14" s="69"/>
      <c r="I14" s="150">
        <v>0.0059</v>
      </c>
    </row>
    <row r="15" spans="1:9" ht="15">
      <c r="A15" s="66">
        <v>5</v>
      </c>
      <c r="B15" s="67" t="s">
        <v>49</v>
      </c>
      <c r="C15" s="68"/>
      <c r="D15" s="68"/>
      <c r="E15" s="68"/>
      <c r="F15" s="68"/>
      <c r="G15" s="68"/>
      <c r="H15" s="69"/>
      <c r="I15" s="72">
        <v>0.03</v>
      </c>
    </row>
    <row r="16" spans="1:9" ht="15.75" thickBot="1">
      <c r="A16" s="73">
        <v>6</v>
      </c>
      <c r="B16" s="74" t="s">
        <v>50</v>
      </c>
      <c r="C16" s="75"/>
      <c r="D16" s="75"/>
      <c r="E16" s="75"/>
      <c r="F16" s="75"/>
      <c r="G16" s="75"/>
      <c r="H16" s="76"/>
      <c r="I16" s="77">
        <f>I23</f>
        <v>0.1315</v>
      </c>
    </row>
    <row r="17" spans="1:9" ht="12.75">
      <c r="A17" s="78"/>
      <c r="B17" s="68"/>
      <c r="C17" s="68"/>
      <c r="D17" s="68"/>
      <c r="E17" s="68"/>
      <c r="F17" s="68"/>
      <c r="G17" s="68"/>
      <c r="H17" s="68"/>
      <c r="I17" s="79"/>
    </row>
    <row r="18" spans="1:9" ht="13.5" thickBot="1">
      <c r="A18" s="80" t="s">
        <v>0</v>
      </c>
      <c r="B18" s="81" t="s">
        <v>51</v>
      </c>
      <c r="C18" s="68"/>
      <c r="D18" s="68"/>
      <c r="E18" s="68"/>
      <c r="F18" s="68"/>
      <c r="G18" s="68"/>
      <c r="H18" s="68"/>
      <c r="I18" s="79"/>
    </row>
    <row r="19" spans="1:9" ht="12.75">
      <c r="A19" s="82" t="s">
        <v>52</v>
      </c>
      <c r="B19" s="83" t="s">
        <v>53</v>
      </c>
      <c r="C19" s="84"/>
      <c r="D19" s="84"/>
      <c r="E19" s="84"/>
      <c r="F19" s="84"/>
      <c r="G19" s="84"/>
      <c r="H19" s="84"/>
      <c r="I19" s="85">
        <v>0.05</v>
      </c>
    </row>
    <row r="20" spans="1:9" ht="15">
      <c r="A20" s="66" t="s">
        <v>54</v>
      </c>
      <c r="B20" s="67" t="s">
        <v>55</v>
      </c>
      <c r="C20" s="68"/>
      <c r="D20" s="68"/>
      <c r="E20" s="68"/>
      <c r="F20" s="68"/>
      <c r="G20" s="68"/>
      <c r="H20" s="68"/>
      <c r="I20" s="70">
        <v>0.0065</v>
      </c>
    </row>
    <row r="21" spans="1:9" ht="15">
      <c r="A21" s="66" t="s">
        <v>56</v>
      </c>
      <c r="B21" s="86" t="s">
        <v>57</v>
      </c>
      <c r="C21" s="68"/>
      <c r="D21" s="68"/>
      <c r="E21" s="68"/>
      <c r="F21" s="68"/>
      <c r="G21" s="68"/>
      <c r="H21" s="68"/>
      <c r="I21" s="70">
        <v>0.03</v>
      </c>
    </row>
    <row r="22" spans="1:9" ht="15.75" thickBot="1">
      <c r="A22" s="73" t="s">
        <v>58</v>
      </c>
      <c r="B22" s="87" t="s">
        <v>59</v>
      </c>
      <c r="C22" s="75"/>
      <c r="D22" s="75"/>
      <c r="E22" s="75"/>
      <c r="F22" s="75"/>
      <c r="G22" s="75"/>
      <c r="H22" s="75"/>
      <c r="I22" s="88">
        <v>0.045</v>
      </c>
    </row>
    <row r="23" spans="1:13" ht="16.5" thickBot="1">
      <c r="A23" s="67"/>
      <c r="B23" s="68"/>
      <c r="C23" s="68"/>
      <c r="D23" s="68"/>
      <c r="E23" s="68"/>
      <c r="F23" s="84" t="s">
        <v>60</v>
      </c>
      <c r="G23" s="84"/>
      <c r="H23" s="89"/>
      <c r="I23" s="224">
        <f>SUM(I19:I22)</f>
        <v>0.1315</v>
      </c>
      <c r="M23" s="90"/>
    </row>
    <row r="24" spans="1:13" ht="16.5" thickBot="1">
      <c r="A24" s="91" t="s">
        <v>61</v>
      </c>
      <c r="B24" s="92"/>
      <c r="C24" s="92"/>
      <c r="D24" s="92"/>
      <c r="E24" s="92"/>
      <c r="F24" s="92"/>
      <c r="G24" s="92"/>
      <c r="H24" s="92"/>
      <c r="I24" s="93"/>
      <c r="M24" s="94"/>
    </row>
    <row r="25" spans="1:13" ht="41.25" customHeight="1" thickBot="1">
      <c r="A25" s="95"/>
      <c r="B25" s="96"/>
      <c r="C25" s="96"/>
      <c r="D25" s="96"/>
      <c r="E25" s="96"/>
      <c r="F25" s="96"/>
      <c r="G25" s="126" t="s">
        <v>68</v>
      </c>
      <c r="H25" s="97"/>
      <c r="I25" s="223">
        <f>(((1+I11+I12+I13)*(1+I14)*(1+I15))/(1-I16))-1</f>
        <v>0.2499967785146806</v>
      </c>
      <c r="M25" s="98"/>
    </row>
    <row r="26" spans="2:13" ht="15">
      <c r="B26" s="99"/>
      <c r="C26" s="99"/>
      <c r="D26" s="99"/>
      <c r="E26" s="99"/>
      <c r="F26" s="99"/>
      <c r="G26" s="99"/>
      <c r="H26" s="99"/>
      <c r="I26" s="99"/>
      <c r="M26" s="98"/>
    </row>
    <row r="27" spans="1:13" ht="15.75">
      <c r="A27" s="100" t="s">
        <v>62</v>
      </c>
      <c r="M27" s="94"/>
    </row>
    <row r="28" spans="1:9" ht="12.75">
      <c r="A28" s="247" t="s">
        <v>63</v>
      </c>
      <c r="B28" s="247"/>
      <c r="C28" s="247"/>
      <c r="D28" s="247"/>
      <c r="E28" s="247"/>
      <c r="F28" s="247"/>
      <c r="G28" s="247"/>
      <c r="H28" s="247"/>
      <c r="I28" s="247"/>
    </row>
    <row r="29" spans="1:9" ht="12.75">
      <c r="A29" s="247" t="s">
        <v>64</v>
      </c>
      <c r="B29" s="247"/>
      <c r="C29" s="247"/>
      <c r="D29" s="247"/>
      <c r="E29" s="247"/>
      <c r="F29" s="247"/>
      <c r="G29" s="247"/>
      <c r="H29" s="247"/>
      <c r="I29" s="247"/>
    </row>
    <row r="30" spans="1:9" ht="12.75">
      <c r="A30" s="247" t="s">
        <v>65</v>
      </c>
      <c r="B30" s="247"/>
      <c r="C30" s="247"/>
      <c r="D30" s="247"/>
      <c r="E30" s="247"/>
      <c r="F30" s="247"/>
      <c r="G30" s="247"/>
      <c r="H30" s="247"/>
      <c r="I30" s="247"/>
    </row>
    <row r="31" spans="1:9" ht="12.75" customHeight="1">
      <c r="A31" s="248" t="s">
        <v>66</v>
      </c>
      <c r="B31" s="248"/>
      <c r="C31" s="248"/>
      <c r="D31" s="248"/>
      <c r="E31" s="248"/>
      <c r="F31" s="248"/>
      <c r="G31" s="248"/>
      <c r="H31" s="248"/>
      <c r="I31" s="248"/>
    </row>
    <row r="32" spans="1:9" ht="23.25" customHeight="1">
      <c r="A32" s="248" t="s">
        <v>67</v>
      </c>
      <c r="B32" s="248"/>
      <c r="C32" s="248"/>
      <c r="D32" s="248"/>
      <c r="E32" s="248"/>
      <c r="F32" s="248"/>
      <c r="G32" s="248"/>
      <c r="H32" s="248"/>
      <c r="I32" s="248"/>
    </row>
    <row r="33" spans="2:9" ht="12.75" customHeight="1">
      <c r="B33" s="101"/>
      <c r="C33" s="101"/>
      <c r="D33" s="101"/>
      <c r="E33" s="101"/>
      <c r="F33" s="101"/>
      <c r="G33" s="101"/>
      <c r="H33" s="101"/>
      <c r="I33" s="101"/>
    </row>
    <row r="34" spans="1:9" ht="12.75">
      <c r="A34" s="101"/>
      <c r="B34" s="101"/>
      <c r="C34" s="101"/>
      <c r="D34" s="101"/>
      <c r="E34" s="101"/>
      <c r="F34" s="101"/>
      <c r="G34" s="101"/>
      <c r="H34" s="101"/>
      <c r="I34" s="101"/>
    </row>
    <row r="35" spans="2:9" ht="12.75">
      <c r="B35" s="101"/>
      <c r="C35" s="101"/>
      <c r="D35" s="101"/>
      <c r="E35" s="101"/>
      <c r="F35" s="101"/>
      <c r="G35" s="101"/>
      <c r="H35" s="101"/>
      <c r="I35" s="101"/>
    </row>
    <row r="36" spans="2:9" ht="12.75">
      <c r="B36" s="101"/>
      <c r="C36" s="101"/>
      <c r="D36" s="101"/>
      <c r="E36" s="101"/>
      <c r="F36" s="101"/>
      <c r="G36" s="101"/>
      <c r="H36" s="101"/>
      <c r="I36" s="101"/>
    </row>
    <row r="37" spans="2:9" ht="12.75">
      <c r="B37" s="101"/>
      <c r="C37" s="101"/>
      <c r="D37" s="101"/>
      <c r="E37" s="101"/>
      <c r="F37" s="101"/>
      <c r="G37" s="101"/>
      <c r="H37" s="101"/>
      <c r="I37" s="101"/>
    </row>
    <row r="38" spans="2:9" ht="12.75">
      <c r="B38" s="101"/>
      <c r="C38" s="101"/>
      <c r="D38" s="101"/>
      <c r="E38" s="101"/>
      <c r="F38" s="101"/>
      <c r="G38" s="101"/>
      <c r="H38" s="101"/>
      <c r="I38" s="101"/>
    </row>
    <row r="39" spans="2:9" ht="12.75">
      <c r="B39" s="101"/>
      <c r="C39" s="101"/>
      <c r="D39" s="101"/>
      <c r="E39" s="101"/>
      <c r="F39" s="101"/>
      <c r="G39" s="101"/>
      <c r="H39" s="101"/>
      <c r="I39" s="101"/>
    </row>
    <row r="40" spans="2:9" ht="12.75">
      <c r="B40" s="101"/>
      <c r="C40" s="101"/>
      <c r="D40" s="101"/>
      <c r="E40" s="101"/>
      <c r="F40" s="101"/>
      <c r="G40" s="101"/>
      <c r="H40" s="101"/>
      <c r="I40" s="101"/>
    </row>
    <row r="41" spans="2:9" ht="12.75">
      <c r="B41" s="101"/>
      <c r="C41" s="101"/>
      <c r="D41" s="101"/>
      <c r="E41" s="101"/>
      <c r="F41" s="101"/>
      <c r="G41" s="101"/>
      <c r="H41" s="101"/>
      <c r="I41" s="101"/>
    </row>
    <row r="42" spans="1:9" ht="12.75">
      <c r="A42" s="68"/>
      <c r="B42" s="68"/>
      <c r="C42" s="68"/>
      <c r="D42" s="102"/>
      <c r="E42" s="102"/>
      <c r="F42" s="102"/>
      <c r="G42" s="102"/>
      <c r="H42" s="68"/>
      <c r="I42" s="68"/>
    </row>
    <row r="43" spans="1:9" ht="12.75">
      <c r="A43" s="103"/>
      <c r="B43" s="103"/>
      <c r="C43" s="103"/>
      <c r="D43" s="246" t="s">
        <v>83</v>
      </c>
      <c r="E43" s="246"/>
      <c r="F43" s="246"/>
      <c r="G43" s="246"/>
      <c r="H43" s="103"/>
      <c r="I43" s="103"/>
    </row>
    <row r="44" spans="1:9" ht="12.75">
      <c r="A44" s="104"/>
      <c r="B44" s="104"/>
      <c r="C44" s="104"/>
      <c r="D44" s="246" t="s">
        <v>84</v>
      </c>
      <c r="E44" s="246"/>
      <c r="F44" s="246"/>
      <c r="G44" s="246"/>
      <c r="H44" s="104"/>
      <c r="I44" s="104"/>
    </row>
    <row r="45" spans="1:9" ht="12.75">
      <c r="A45" s="105"/>
      <c r="B45" s="105"/>
      <c r="C45" s="105"/>
      <c r="D45" s="105"/>
      <c r="E45" s="105"/>
      <c r="F45" s="105"/>
      <c r="G45" s="105"/>
      <c r="H45" s="105"/>
      <c r="I45" s="105"/>
    </row>
    <row r="46" spans="1:9" ht="12.75">
      <c r="A46" s="105"/>
      <c r="B46" s="105"/>
      <c r="C46" s="105"/>
      <c r="D46" s="105"/>
      <c r="E46" s="105"/>
      <c r="F46" s="105"/>
      <c r="G46" s="105"/>
      <c r="H46" s="105"/>
      <c r="I46" s="105"/>
    </row>
    <row r="47" spans="5:9" ht="12.75">
      <c r="E47" s="106"/>
      <c r="F47" s="106"/>
      <c r="G47" s="106"/>
      <c r="H47" s="106"/>
      <c r="I47" s="106"/>
    </row>
    <row r="48" spans="1:9" ht="12.75">
      <c r="A48" s="103"/>
      <c r="B48" s="103"/>
      <c r="C48" s="103"/>
      <c r="D48" s="103"/>
      <c r="E48" s="103"/>
      <c r="F48" s="103"/>
      <c r="G48" s="103"/>
      <c r="H48" s="103"/>
      <c r="I48" s="103"/>
    </row>
  </sheetData>
  <sheetProtection/>
  <mergeCells count="13">
    <mergeCell ref="A3:I3"/>
    <mergeCell ref="A4:I4"/>
    <mergeCell ref="B6:C6"/>
    <mergeCell ref="A1:I1"/>
    <mergeCell ref="B5:C5"/>
    <mergeCell ref="A32:I32"/>
    <mergeCell ref="A2:I2"/>
    <mergeCell ref="D43:G43"/>
    <mergeCell ref="D44:G44"/>
    <mergeCell ref="A28:I28"/>
    <mergeCell ref="A29:I29"/>
    <mergeCell ref="A30:I30"/>
    <mergeCell ref="A31:I31"/>
  </mergeCells>
  <printOptions/>
  <pageMargins left="0.5118110236220472" right="0.5118110236220472" top="1.97" bottom="0.7874015748031497" header="0.31496062992125984" footer="0.31496062992125984"/>
  <pageSetup fitToHeight="1" fitToWidth="1" orientation="portrait" paperSize="9" scale="81" r:id="rId3"/>
  <headerFooter>
    <oddHeader>&amp;C&amp;G</oddHeader>
    <oddFooter>&amp;C&amp;G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view="pageBreakPreview" zoomScale="64" zoomScaleSheetLayoutView="64" zoomScalePageLayoutView="0" workbookViewId="0" topLeftCell="A1">
      <selection activeCell="I27" sqref="I27"/>
    </sheetView>
  </sheetViews>
  <sheetFormatPr defaultColWidth="9.140625" defaultRowHeight="12.75"/>
  <cols>
    <col min="1" max="1" width="9.140625" style="9" customWidth="1"/>
    <col min="2" max="2" width="52.28125" style="0" bestFit="1" customWidth="1"/>
    <col min="3" max="3" width="19.421875" style="0" customWidth="1"/>
    <col min="4" max="4" width="16.7109375" style="0" customWidth="1"/>
    <col min="5" max="5" width="16.57421875" style="0" customWidth="1"/>
    <col min="6" max="14" width="17.140625" style="0" customWidth="1"/>
    <col min="15" max="15" width="16.8515625" style="0" customWidth="1"/>
  </cols>
  <sheetData>
    <row r="1" spans="1:21" ht="15">
      <c r="A1" s="110" t="s">
        <v>135</v>
      </c>
      <c r="B1" s="111" t="str">
        <f>ORÇAMENTO!A1</f>
        <v>OBRA: SERVIÇOS DE APLICAÇÃO E COMPACTAÇÃO DE MASSA ASFÁLTICA (CBUQ) EM OPERAÇÃO TAPA BURACO COM FORNECIMENTO DE MATERIAL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1"/>
      <c r="P1" s="136"/>
      <c r="Q1" s="35"/>
      <c r="R1" s="35"/>
      <c r="S1" s="107"/>
      <c r="T1" s="3"/>
      <c r="U1" s="3"/>
    </row>
    <row r="2" spans="1:21" ht="15">
      <c r="A2" s="116" t="str">
        <f>ORÇAMENTO!A2</f>
        <v>CONTRATANTE:  PREFEITURA MUNICIPAL DE OURÉM - PARÁ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27"/>
      <c r="P2" s="137"/>
      <c r="Q2" s="29"/>
      <c r="R2" s="29"/>
      <c r="S2" s="107"/>
      <c r="T2" s="3"/>
      <c r="U2" s="3"/>
    </row>
    <row r="3" spans="1:21" ht="19.5" customHeight="1">
      <c r="A3" s="116" t="str">
        <f>ORÇAMENTO!A3</f>
        <v>DATA: SINAPI JANEIRO DE 2022 / SEDOP FEVEREIRO DE 2022</v>
      </c>
      <c r="B3" s="31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32"/>
      <c r="P3" s="138"/>
      <c r="Q3" s="34"/>
      <c r="R3" s="34"/>
      <c r="S3" s="107"/>
      <c r="T3" s="3"/>
      <c r="U3" s="3"/>
    </row>
    <row r="4" spans="1:21" ht="19.5" customHeight="1">
      <c r="A4" s="116" t="str">
        <f>ORÇAMENTO!A4</f>
        <v>LOCAL: OURÉM - PA</v>
      </c>
      <c r="B4" s="32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32"/>
      <c r="P4" s="138"/>
      <c r="Q4" s="35"/>
      <c r="R4" s="35"/>
      <c r="S4" s="108"/>
      <c r="T4" s="3"/>
      <c r="U4" s="3"/>
    </row>
    <row r="5" spans="1:21" ht="19.5" customHeight="1">
      <c r="A5" s="116" t="str">
        <f>ORÇAMENTO!A5</f>
        <v>VALOR: </v>
      </c>
      <c r="B5" s="242">
        <f>ORÇAMENTO!B5</f>
        <v>329493.62438162544</v>
      </c>
      <c r="C5" s="242"/>
      <c r="D5" s="154"/>
      <c r="E5" s="154"/>
      <c r="F5" s="47"/>
      <c r="G5" s="47"/>
      <c r="H5" s="47"/>
      <c r="I5" s="47"/>
      <c r="J5" s="47"/>
      <c r="K5" s="47"/>
      <c r="L5" s="47"/>
      <c r="M5" s="47"/>
      <c r="N5" s="47"/>
      <c r="O5" s="37"/>
      <c r="P5" s="139"/>
      <c r="Q5" s="43"/>
      <c r="R5" s="43"/>
      <c r="S5" s="108"/>
      <c r="T5" s="3"/>
      <c r="U5" s="3"/>
    </row>
    <row r="6" spans="1:21" ht="19.5" customHeight="1">
      <c r="A6" s="119" t="s">
        <v>10</v>
      </c>
      <c r="B6" s="47" t="str">
        <f>ORÇAMENTO!B6</f>
        <v>06 MESES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140"/>
      <c r="Q6" s="50"/>
      <c r="R6" s="50"/>
      <c r="S6" s="109"/>
      <c r="T6" s="3"/>
      <c r="U6" s="3"/>
    </row>
    <row r="7" spans="1:21" ht="19.5" customHeight="1">
      <c r="A7" s="258" t="str">
        <f>ORÇAMENTO!A7</f>
        <v>ENG. RESP. .:PATRICK DA SILVA SIDRIM CREA/PA 1517032679</v>
      </c>
      <c r="B7" s="259"/>
      <c r="C7" s="259"/>
      <c r="D7" s="155"/>
      <c r="E7" s="155"/>
      <c r="F7" s="47"/>
      <c r="G7" s="47"/>
      <c r="H7" s="47"/>
      <c r="I7" s="47"/>
      <c r="J7" s="47"/>
      <c r="K7" s="47"/>
      <c r="L7" s="47"/>
      <c r="M7" s="47"/>
      <c r="N7" s="47"/>
      <c r="O7" s="47"/>
      <c r="P7" s="140"/>
      <c r="Q7" s="50"/>
      <c r="R7" s="50"/>
      <c r="S7" s="109"/>
      <c r="T7" s="3"/>
      <c r="U7" s="3"/>
    </row>
    <row r="8" spans="1:21" ht="19.5" customHeight="1" thickBot="1">
      <c r="A8" s="120"/>
      <c r="B8" s="121" t="s">
        <v>140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41"/>
      <c r="Q8" s="50"/>
      <c r="R8" s="50"/>
      <c r="S8" s="109"/>
      <c r="T8" s="3"/>
      <c r="U8" s="3"/>
    </row>
    <row r="9" spans="1:21" ht="12.75">
      <c r="A9" s="252" t="s">
        <v>19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4"/>
      <c r="Q9" s="3"/>
      <c r="R9" s="3"/>
      <c r="S9" s="3"/>
      <c r="T9" s="3"/>
      <c r="U9" s="3"/>
    </row>
    <row r="10" spans="1:21" ht="12.75">
      <c r="A10" s="255"/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7"/>
      <c r="Q10" s="3"/>
      <c r="R10" s="3"/>
      <c r="S10" s="3"/>
      <c r="T10" s="3"/>
      <c r="U10" s="3"/>
    </row>
    <row r="11" spans="1:21" ht="12.75">
      <c r="A11" s="225" t="s">
        <v>15</v>
      </c>
      <c r="B11" s="226" t="s">
        <v>16</v>
      </c>
      <c r="C11" s="226" t="s">
        <v>6</v>
      </c>
      <c r="D11" s="227" t="s">
        <v>17</v>
      </c>
      <c r="E11" s="227" t="s">
        <v>18</v>
      </c>
      <c r="F11" s="227" t="s">
        <v>85</v>
      </c>
      <c r="G11" s="227" t="s">
        <v>86</v>
      </c>
      <c r="H11" s="227" t="s">
        <v>142</v>
      </c>
      <c r="I11" s="227" t="s">
        <v>143</v>
      </c>
      <c r="J11" s="227"/>
      <c r="K11" s="227"/>
      <c r="L11" s="227"/>
      <c r="M11" s="227"/>
      <c r="N11" s="227"/>
      <c r="O11" s="227"/>
      <c r="P11" s="117"/>
      <c r="Q11" s="3"/>
      <c r="R11" s="3"/>
      <c r="S11" s="3"/>
      <c r="T11" s="3"/>
      <c r="U11" s="3"/>
    </row>
    <row r="12" spans="1:21" ht="12.75">
      <c r="A12" s="142"/>
      <c r="B12" s="260" t="str">
        <f>ORÇAMENTO!D12</f>
        <v>SERVIÇOS PRELIMINARES</v>
      </c>
      <c r="C12" s="4"/>
      <c r="D12" s="156">
        <v>1</v>
      </c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17"/>
      <c r="Q12" s="3"/>
      <c r="R12" s="3"/>
      <c r="S12" s="3"/>
      <c r="T12" s="3"/>
      <c r="U12" s="3"/>
    </row>
    <row r="13" spans="1:21" ht="12.75">
      <c r="A13" s="143">
        <v>1</v>
      </c>
      <c r="B13" s="261"/>
      <c r="C13" s="10">
        <f>ORÇAMENTO!I14</f>
        <v>15777.9</v>
      </c>
      <c r="D13" s="158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17"/>
      <c r="Q13" s="3"/>
      <c r="R13" s="3"/>
      <c r="S13" s="3"/>
      <c r="T13" s="3"/>
      <c r="U13" s="3"/>
    </row>
    <row r="14" spans="1:21" ht="12.75">
      <c r="A14" s="144"/>
      <c r="B14" s="262"/>
      <c r="C14" s="7"/>
      <c r="D14" s="157">
        <f>ROUND((C13*D12),2)</f>
        <v>15777.9</v>
      </c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17"/>
      <c r="Q14" s="3"/>
      <c r="R14" s="3"/>
      <c r="S14" s="3"/>
      <c r="T14" s="3"/>
      <c r="U14" s="3"/>
    </row>
    <row r="15" spans="1:16" ht="12.75">
      <c r="A15" s="142"/>
      <c r="B15" s="260" t="str">
        <f>ORÇAMENTO!D15</f>
        <v>APLICAÇÃO DA MASSA ASFALTICA: TAPA BURACO</v>
      </c>
      <c r="C15" s="4"/>
      <c r="D15" s="156">
        <v>0.1</v>
      </c>
      <c r="E15" s="156">
        <v>0.2</v>
      </c>
      <c r="F15" s="156">
        <v>0.2</v>
      </c>
      <c r="G15" s="156">
        <v>0.2</v>
      </c>
      <c r="H15" s="156">
        <v>0.2</v>
      </c>
      <c r="I15" s="156">
        <v>0.1</v>
      </c>
      <c r="J15" s="156"/>
      <c r="K15" s="156"/>
      <c r="L15" s="156"/>
      <c r="M15" s="156"/>
      <c r="N15" s="156"/>
      <c r="O15" s="156"/>
      <c r="P15" s="182"/>
    </row>
    <row r="16" spans="1:16" ht="12.75">
      <c r="A16" s="143">
        <v>2</v>
      </c>
      <c r="B16" s="261"/>
      <c r="C16" s="10">
        <f>ORÇAMENTO!I40</f>
        <v>313715.7243816254</v>
      </c>
      <c r="D16" s="158"/>
      <c r="E16" s="158"/>
      <c r="F16" s="158"/>
      <c r="G16" s="158"/>
      <c r="H16" s="158"/>
      <c r="I16" s="158"/>
      <c r="J16" s="179"/>
      <c r="K16" s="179"/>
      <c r="L16" s="179"/>
      <c r="M16" s="179"/>
      <c r="N16" s="179"/>
      <c r="O16" s="179"/>
      <c r="P16" s="117"/>
    </row>
    <row r="17" spans="1:16" ht="12.75">
      <c r="A17" s="144"/>
      <c r="B17" s="262"/>
      <c r="C17" s="7"/>
      <c r="D17" s="157">
        <f>ROUND((C16*D15),2)</f>
        <v>31371.57</v>
      </c>
      <c r="E17" s="157">
        <f>ROUND((C16*E15),2)</f>
        <v>62743.14</v>
      </c>
      <c r="F17" s="157">
        <f>ROUND((C16*F15),2)</f>
        <v>62743.14</v>
      </c>
      <c r="G17" s="157">
        <f>ROUND((C16*G15),2)</f>
        <v>62743.14</v>
      </c>
      <c r="H17" s="157">
        <f>ROUND((C16*H15),2)</f>
        <v>62743.14</v>
      </c>
      <c r="I17" s="157">
        <f>ROUND((C16*I15),2)</f>
        <v>31371.57</v>
      </c>
      <c r="J17" s="180"/>
      <c r="K17" s="180"/>
      <c r="L17" s="180"/>
      <c r="M17" s="180"/>
      <c r="N17" s="180"/>
      <c r="O17" s="180"/>
      <c r="P17" s="117"/>
    </row>
    <row r="18" spans="1:16" ht="12.75">
      <c r="A18" s="142"/>
      <c r="B18" s="4"/>
      <c r="C18" s="4"/>
      <c r="D18" s="156"/>
      <c r="E18" s="156"/>
      <c r="F18" s="156"/>
      <c r="G18" s="156"/>
      <c r="H18" s="156"/>
      <c r="I18" s="156"/>
      <c r="J18" s="178"/>
      <c r="K18" s="178"/>
      <c r="L18" s="178"/>
      <c r="M18" s="178"/>
      <c r="N18" s="178"/>
      <c r="O18" s="178"/>
      <c r="P18" s="117"/>
    </row>
    <row r="19" spans="1:16" ht="12.75">
      <c r="A19" s="143"/>
      <c r="B19" s="11"/>
      <c r="C19" s="10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17"/>
    </row>
    <row r="20" spans="1:16" ht="12.75">
      <c r="A20" s="144"/>
      <c r="B20" s="7"/>
      <c r="C20" s="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17"/>
    </row>
    <row r="21" spans="1:16" ht="13.5" thickBot="1">
      <c r="A21" s="145"/>
      <c r="B21" s="146" t="s">
        <v>6</v>
      </c>
      <c r="C21" s="147">
        <f>C19+C16+C13</f>
        <v>329493.62438162544</v>
      </c>
      <c r="D21" s="177">
        <f>D20+D17+D14</f>
        <v>47149.47</v>
      </c>
      <c r="E21" s="177">
        <f>E20+E17</f>
        <v>62743.14</v>
      </c>
      <c r="F21" s="177">
        <f>F20+F17</f>
        <v>62743.14</v>
      </c>
      <c r="G21" s="177">
        <f>G20+G17</f>
        <v>62743.14</v>
      </c>
      <c r="H21" s="177">
        <f>H20+H17</f>
        <v>62743.14</v>
      </c>
      <c r="I21" s="177">
        <f>I20+I17</f>
        <v>31371.57</v>
      </c>
      <c r="J21" s="177"/>
      <c r="K21" s="177"/>
      <c r="L21" s="177"/>
      <c r="M21" s="177"/>
      <c r="N21" s="177"/>
      <c r="O21" s="177"/>
      <c r="P21" s="125"/>
    </row>
    <row r="26" ht="12.75">
      <c r="O26" s="134"/>
    </row>
    <row r="29" spans="5:9" ht="14.25">
      <c r="E29" s="184"/>
      <c r="F29" s="184"/>
      <c r="G29" s="183"/>
      <c r="H29" s="184"/>
      <c r="I29" s="184"/>
    </row>
    <row r="30" ht="12.75">
      <c r="G30" s="181" t="s">
        <v>83</v>
      </c>
    </row>
    <row r="31" ht="12.75">
      <c r="G31" s="181" t="s">
        <v>84</v>
      </c>
    </row>
  </sheetData>
  <sheetProtection/>
  <mergeCells count="5">
    <mergeCell ref="B5:C5"/>
    <mergeCell ref="A9:P10"/>
    <mergeCell ref="A7:C7"/>
    <mergeCell ref="B12:B14"/>
    <mergeCell ref="B15:B17"/>
  </mergeCells>
  <printOptions/>
  <pageMargins left="0.5118110236220472" right="0.5118110236220472" top="1.66" bottom="0.7874015748031497" header="0.31496062992125984" footer="0.31496062992125984"/>
  <pageSetup fitToHeight="1" fitToWidth="1" horizontalDpi="600" verticalDpi="600" orientation="landscape" paperSize="9" scale="46" r:id="rId3"/>
  <headerFooter>
    <oddHeader>&amp;C&amp;G</oddHeader>
    <oddFooter>&amp;C&amp;G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9"/>
  <sheetViews>
    <sheetView view="pageBreakPreview" zoomScaleSheetLayoutView="100" zoomScalePageLayoutView="0" workbookViewId="0" topLeftCell="A13">
      <selection activeCell="C22" sqref="C22"/>
    </sheetView>
  </sheetViews>
  <sheetFormatPr defaultColWidth="9.140625" defaultRowHeight="12.75"/>
  <cols>
    <col min="1" max="1" width="8.57421875" style="6" customWidth="1"/>
    <col min="2" max="2" width="6.421875" style="6" customWidth="1"/>
    <col min="3" max="3" width="8.140625" style="6" bestFit="1" customWidth="1"/>
    <col min="4" max="20" width="6.421875" style="6" customWidth="1"/>
    <col min="21" max="16384" width="9.140625" style="6" customWidth="1"/>
  </cols>
  <sheetData>
    <row r="1" spans="1:13" ht="15">
      <c r="A1" s="110" t="s">
        <v>78</v>
      </c>
      <c r="B1" s="111"/>
      <c r="C1" s="112"/>
      <c r="D1" s="112"/>
      <c r="E1" s="111"/>
      <c r="F1" s="136"/>
      <c r="G1" s="113"/>
      <c r="H1" s="113"/>
      <c r="I1" s="114"/>
      <c r="J1" s="148"/>
      <c r="K1" s="148"/>
      <c r="L1" s="148"/>
      <c r="M1" s="115"/>
    </row>
    <row r="2" spans="1:13" ht="15">
      <c r="A2" s="116" t="s">
        <v>7</v>
      </c>
      <c r="B2" s="32"/>
      <c r="C2" s="32"/>
      <c r="D2" s="32"/>
      <c r="E2" s="27"/>
      <c r="F2" s="137"/>
      <c r="G2" s="29"/>
      <c r="H2" s="29"/>
      <c r="I2" s="107"/>
      <c r="J2" s="3"/>
      <c r="K2" s="3"/>
      <c r="L2" s="3"/>
      <c r="M2" s="117"/>
    </row>
    <row r="3" spans="1:13" ht="19.5" customHeight="1">
      <c r="A3" s="116" t="s">
        <v>89</v>
      </c>
      <c r="B3" s="31"/>
      <c r="C3" s="47"/>
      <c r="D3" s="47"/>
      <c r="E3" s="32"/>
      <c r="F3" s="33"/>
      <c r="G3" s="34"/>
      <c r="H3" s="34"/>
      <c r="I3" s="107"/>
      <c r="J3" s="3"/>
      <c r="K3" s="3"/>
      <c r="L3" s="3"/>
      <c r="M3" s="117"/>
    </row>
    <row r="4" spans="1:13" ht="19.5" customHeight="1">
      <c r="A4" s="116" t="s">
        <v>8</v>
      </c>
      <c r="B4" s="32"/>
      <c r="C4" s="47"/>
      <c r="D4" s="47"/>
      <c r="E4" s="32"/>
      <c r="F4" s="33"/>
      <c r="G4" s="35"/>
      <c r="H4" s="35"/>
      <c r="I4" s="108"/>
      <c r="J4" s="3"/>
      <c r="K4" s="3"/>
      <c r="L4" s="3"/>
      <c r="M4" s="117"/>
    </row>
    <row r="5" spans="1:13" ht="19.5" customHeight="1">
      <c r="A5" s="118" t="s">
        <v>9</v>
      </c>
      <c r="B5" s="242">
        <f>ORÇAMENTO!B5</f>
        <v>329493.62438162544</v>
      </c>
      <c r="C5" s="242"/>
      <c r="D5" s="47"/>
      <c r="E5" s="37"/>
      <c r="F5" s="38"/>
      <c r="G5" s="43"/>
      <c r="H5" s="43"/>
      <c r="I5" s="108"/>
      <c r="J5" s="3"/>
      <c r="K5" s="3"/>
      <c r="L5" s="3"/>
      <c r="M5" s="117"/>
    </row>
    <row r="6" spans="1:13" ht="19.5" customHeight="1">
      <c r="A6" s="119" t="s">
        <v>10</v>
      </c>
      <c r="B6" s="47" t="s">
        <v>141</v>
      </c>
      <c r="C6" s="47"/>
      <c r="D6" s="47"/>
      <c r="E6" s="47"/>
      <c r="F6" s="49"/>
      <c r="G6" s="50"/>
      <c r="H6" s="50"/>
      <c r="I6" s="109"/>
      <c r="J6" s="3"/>
      <c r="K6" s="3"/>
      <c r="L6" s="3"/>
      <c r="M6" s="117"/>
    </row>
    <row r="7" spans="1:13" ht="19.5" customHeight="1">
      <c r="A7" s="119" t="str">
        <f>ORÇAMENTO!A7</f>
        <v>ENG. RESP. .:PATRICK DA SILVA SIDRIM CREA/PA 1517032679</v>
      </c>
      <c r="B7" s="47"/>
      <c r="C7" s="47"/>
      <c r="D7" s="47"/>
      <c r="E7" s="47"/>
      <c r="F7" s="140"/>
      <c r="G7" s="50"/>
      <c r="H7" s="50"/>
      <c r="I7" s="109"/>
      <c r="J7" s="3"/>
      <c r="K7" s="3"/>
      <c r="L7" s="3"/>
      <c r="M7" s="117"/>
    </row>
    <row r="8" spans="1:13" ht="19.5" customHeight="1" thickBot="1">
      <c r="A8" s="120"/>
      <c r="B8" s="121" t="s">
        <v>90</v>
      </c>
      <c r="C8" s="121"/>
      <c r="D8" s="121"/>
      <c r="E8" s="121"/>
      <c r="F8" s="141"/>
      <c r="G8" s="123"/>
      <c r="H8" s="123"/>
      <c r="I8" s="124"/>
      <c r="J8" s="149"/>
      <c r="K8" s="149"/>
      <c r="L8" s="149"/>
      <c r="M8" s="125"/>
    </row>
    <row r="9" spans="1:2" ht="12.75">
      <c r="A9" s="12"/>
      <c r="B9" s="13"/>
    </row>
    <row r="10" spans="1:2" ht="12.75">
      <c r="A10" s="6" t="e">
        <f>ORÇAMENTO!#REF!</f>
        <v>#REF!</v>
      </c>
      <c r="B10" s="6" t="e">
        <f>ORÇAMENTO!#REF!</f>
        <v>#REF!</v>
      </c>
    </row>
    <row r="12" spans="2:5" ht="12.75">
      <c r="B12" s="14" t="s">
        <v>30</v>
      </c>
      <c r="C12" s="264" t="s">
        <v>79</v>
      </c>
      <c r="D12" s="264"/>
      <c r="E12" s="264"/>
    </row>
    <row r="13" spans="2:12" ht="12.75">
      <c r="B13" s="18" t="s">
        <v>30</v>
      </c>
      <c r="C13" s="19">
        <v>1375.93</v>
      </c>
      <c r="F13" s="6" t="s">
        <v>80</v>
      </c>
      <c r="G13" s="6">
        <v>167.86</v>
      </c>
      <c r="H13" s="6" t="s">
        <v>81</v>
      </c>
      <c r="J13" s="6" t="s">
        <v>87</v>
      </c>
      <c r="L13" s="6">
        <v>147.82</v>
      </c>
    </row>
    <row r="14" ht="12.75">
      <c r="B14" s="14"/>
    </row>
    <row r="15" spans="1:2" ht="12.75">
      <c r="A15" s="6" t="e">
        <f>ORÇAMENTO!#REF!</f>
        <v>#REF!</v>
      </c>
      <c r="B15" s="128" t="e">
        <f>ORÇAMENTO!#REF!</f>
        <v>#REF!</v>
      </c>
    </row>
    <row r="16" ht="12.75">
      <c r="B16" s="14"/>
    </row>
    <row r="17" spans="2:5" ht="12.75">
      <c r="B17" s="14" t="s">
        <v>30</v>
      </c>
      <c r="C17" s="15">
        <v>2</v>
      </c>
      <c r="D17" s="16" t="s">
        <v>31</v>
      </c>
      <c r="E17" s="15">
        <v>3</v>
      </c>
    </row>
    <row r="18" spans="2:3" ht="12.75">
      <c r="B18" s="18" t="s">
        <v>30</v>
      </c>
      <c r="C18" s="19">
        <f>ROUND((C17*E17),2)</f>
        <v>6</v>
      </c>
    </row>
    <row r="19" spans="2:3" s="130" customFormat="1" ht="12.75">
      <c r="B19" s="131"/>
      <c r="C19" s="152"/>
    </row>
    <row r="20" spans="1:3" s="130" customFormat="1" ht="12.75">
      <c r="A20" s="130" t="e">
        <f>ORÇAMENTO!#REF!</f>
        <v>#REF!</v>
      </c>
      <c r="B20" s="133" t="e">
        <f>ORÇAMENTO!#REF!</f>
        <v>#REF!</v>
      </c>
      <c r="C20" s="152"/>
    </row>
    <row r="21" spans="2:3" s="130" customFormat="1" ht="12.75">
      <c r="B21" s="153"/>
      <c r="C21" s="152"/>
    </row>
    <row r="22" spans="2:3" ht="12.75">
      <c r="B22" s="18" t="s">
        <v>30</v>
      </c>
      <c r="C22" s="19">
        <v>1</v>
      </c>
    </row>
    <row r="23" spans="2:3" s="130" customFormat="1" ht="12.75">
      <c r="B23" s="131"/>
      <c r="C23" s="152"/>
    </row>
    <row r="24" spans="1:2" ht="12.75">
      <c r="A24" s="6" t="e">
        <f>ORÇAMENTO!#REF!</f>
        <v>#REF!</v>
      </c>
      <c r="B24" s="6" t="e">
        <f>ORÇAMENTO!#REF!</f>
        <v>#REF!</v>
      </c>
    </row>
    <row r="25" ht="12.75">
      <c r="B25" s="17"/>
    </row>
    <row r="26" spans="2:7" ht="12.75">
      <c r="B26" s="14" t="s">
        <v>32</v>
      </c>
      <c r="C26" s="15">
        <f>L13</f>
        <v>147.82</v>
      </c>
      <c r="D26" s="16" t="s">
        <v>31</v>
      </c>
      <c r="E26" s="15">
        <v>0.2</v>
      </c>
      <c r="F26" s="16" t="s">
        <v>31</v>
      </c>
      <c r="G26" s="15">
        <v>0.4</v>
      </c>
    </row>
    <row r="27" spans="2:3" ht="12.75">
      <c r="B27" s="18" t="s">
        <v>32</v>
      </c>
      <c r="C27" s="19">
        <f>ROUND((C26*E26*G26),2)</f>
        <v>11.83</v>
      </c>
    </row>
    <row r="29" spans="1:2" ht="12.75">
      <c r="A29" s="6" t="e">
        <f>ORÇAMENTO!#REF!</f>
        <v>#REF!</v>
      </c>
      <c r="B29" s="6" t="e">
        <f>ORÇAMENTO!#REF!</f>
        <v>#REF!</v>
      </c>
    </row>
    <row r="31" spans="2:7" ht="12.75">
      <c r="B31" s="14" t="s">
        <v>33</v>
      </c>
      <c r="C31" s="15">
        <f>C26</f>
        <v>147.82</v>
      </c>
      <c r="D31" s="16" t="s">
        <v>31</v>
      </c>
      <c r="E31" s="15">
        <v>0.2</v>
      </c>
      <c r="F31" s="16" t="s">
        <v>31</v>
      </c>
      <c r="G31" s="15">
        <v>0.4</v>
      </c>
    </row>
    <row r="32" spans="2:3" ht="12.75">
      <c r="B32" s="18" t="s">
        <v>33</v>
      </c>
      <c r="C32" s="19">
        <f>ROUND((C31*E31*G31),2)</f>
        <v>11.83</v>
      </c>
    </row>
    <row r="34" spans="1:9" ht="12.75">
      <c r="A34" s="6" t="e">
        <f>ORÇAMENTO!#REF!</f>
        <v>#REF!</v>
      </c>
      <c r="B34" s="129" t="e">
        <f>ORÇAMENTO!#REF!</f>
        <v>#REF!</v>
      </c>
      <c r="C34" s="129"/>
      <c r="D34" s="129"/>
      <c r="E34" s="129"/>
      <c r="F34" s="129"/>
      <c r="G34" s="129"/>
      <c r="H34" s="129"/>
      <c r="I34" s="129"/>
    </row>
    <row r="35" spans="2:9" ht="12.75">
      <c r="B35" s="42"/>
      <c r="C35" s="42"/>
      <c r="D35" s="42"/>
      <c r="E35" s="42"/>
      <c r="F35" s="42"/>
      <c r="G35" s="42"/>
      <c r="H35" s="42"/>
      <c r="I35" s="42"/>
    </row>
    <row r="36" spans="2:5" ht="12.75">
      <c r="B36" s="14" t="s">
        <v>34</v>
      </c>
      <c r="C36" s="15">
        <f>C26</f>
        <v>147.82</v>
      </c>
      <c r="D36" s="16" t="s">
        <v>31</v>
      </c>
      <c r="E36" s="15">
        <v>1</v>
      </c>
    </row>
    <row r="37" spans="2:3" ht="12.75">
      <c r="B37" s="18" t="s">
        <v>34</v>
      </c>
      <c r="C37" s="19">
        <f>ROUND((C36*E36),2)</f>
        <v>147.82</v>
      </c>
    </row>
    <row r="39" spans="1:2" ht="12.75">
      <c r="A39" s="17" t="e">
        <f>ORÇAMENTO!#REF!</f>
        <v>#REF!</v>
      </c>
      <c r="B39" s="17" t="e">
        <f>ORÇAMENTO!#REF!</f>
        <v>#REF!</v>
      </c>
    </row>
    <row r="41" spans="2:7" ht="12.75">
      <c r="B41" s="14" t="s">
        <v>34</v>
      </c>
      <c r="C41" s="15">
        <f>C31</f>
        <v>147.82</v>
      </c>
      <c r="D41" s="16" t="s">
        <v>31</v>
      </c>
      <c r="E41" s="15">
        <v>1</v>
      </c>
      <c r="F41" s="16" t="s">
        <v>31</v>
      </c>
      <c r="G41" s="6">
        <v>2</v>
      </c>
    </row>
    <row r="42" spans="2:3" ht="12.75">
      <c r="B42" s="18" t="s">
        <v>34</v>
      </c>
      <c r="C42" s="19">
        <f>ROUND((C41*E41*G41),2)</f>
        <v>295.64</v>
      </c>
    </row>
    <row r="44" spans="1:2" ht="12.75">
      <c r="A44" s="17" t="e">
        <f>ORÇAMENTO!#REF!</f>
        <v>#REF!</v>
      </c>
      <c r="B44" s="6" t="e">
        <f>ORÇAMENTO!#REF!</f>
        <v>#REF!</v>
      </c>
    </row>
    <row r="46" spans="2:7" ht="12.75">
      <c r="B46" s="14" t="s">
        <v>34</v>
      </c>
      <c r="C46" s="15">
        <f>C36</f>
        <v>147.82</v>
      </c>
      <c r="D46" s="16" t="s">
        <v>31</v>
      </c>
      <c r="E46" s="15">
        <v>1</v>
      </c>
      <c r="F46" s="16" t="s">
        <v>31</v>
      </c>
      <c r="G46" s="6">
        <v>2</v>
      </c>
    </row>
    <row r="47" spans="2:3" ht="12.75">
      <c r="B47" s="18" t="s">
        <v>34</v>
      </c>
      <c r="C47" s="19">
        <f>ROUND((C46*E46*G46),2)</f>
        <v>295.64</v>
      </c>
    </row>
    <row r="49" spans="1:2" ht="12.75">
      <c r="A49" s="6" t="str">
        <f>ORÇAMENTO!C16</f>
        <v>2.1</v>
      </c>
      <c r="B49" s="6" t="str">
        <f>ORÇAMENTO!D16</f>
        <v>Tv. Cipriano Santos (trecho: Av. Angelo Moretti até R. Rosa Costa)</v>
      </c>
    </row>
    <row r="51" spans="2:7" ht="12.75">
      <c r="B51" s="14" t="s">
        <v>34</v>
      </c>
      <c r="C51" s="15">
        <f>C41</f>
        <v>147.82</v>
      </c>
      <c r="D51" s="16" t="s">
        <v>31</v>
      </c>
      <c r="E51" s="15">
        <v>1</v>
      </c>
      <c r="F51" s="16" t="s">
        <v>31</v>
      </c>
      <c r="G51" s="6">
        <v>2</v>
      </c>
    </row>
    <row r="52" spans="2:3" ht="12.75">
      <c r="B52" s="18" t="s">
        <v>34</v>
      </c>
      <c r="C52" s="19">
        <f>ROUND((C51*E51*G51),2)</f>
        <v>295.64</v>
      </c>
    </row>
    <row r="54" spans="1:2" ht="12.75">
      <c r="A54" s="6" t="e">
        <f>ORÇAMENTO!#REF!</f>
        <v>#REF!</v>
      </c>
      <c r="B54" s="6" t="e">
        <f>ORÇAMENTO!#REF!</f>
        <v>#REF!</v>
      </c>
    </row>
    <row r="56" spans="2:7" ht="12.75">
      <c r="B56" s="14" t="s">
        <v>35</v>
      </c>
      <c r="C56" s="15">
        <f>C13</f>
        <v>1375.93</v>
      </c>
      <c r="D56" s="16" t="s">
        <v>31</v>
      </c>
      <c r="E56" s="15">
        <v>0.2</v>
      </c>
      <c r="F56" s="16"/>
      <c r="G56" s="15"/>
    </row>
    <row r="57" spans="2:3" ht="12.75">
      <c r="B57" s="18" t="s">
        <v>35</v>
      </c>
      <c r="C57" s="19">
        <f>ROUND((C56*E56),2)</f>
        <v>275.19</v>
      </c>
    </row>
    <row r="59" spans="1:2" ht="12.75">
      <c r="A59" s="6" t="e">
        <f>ORÇAMENTO!#REF!</f>
        <v>#REF!</v>
      </c>
      <c r="B59" s="6" t="e">
        <f>ORÇAMENTO!#REF!</f>
        <v>#REF!</v>
      </c>
    </row>
    <row r="61" spans="2:7" ht="12.75">
      <c r="B61" s="14" t="s">
        <v>36</v>
      </c>
      <c r="C61" s="15">
        <v>1</v>
      </c>
      <c r="D61" s="16" t="s">
        <v>31</v>
      </c>
      <c r="E61" s="15">
        <v>2</v>
      </c>
      <c r="F61" s="15" t="s">
        <v>31</v>
      </c>
      <c r="G61" s="6">
        <v>2</v>
      </c>
    </row>
    <row r="62" spans="2:3" ht="12.75">
      <c r="B62" s="18" t="s">
        <v>36</v>
      </c>
      <c r="C62" s="19">
        <f>ROUND((C61*E61*G61),2)</f>
        <v>4</v>
      </c>
    </row>
    <row r="64" spans="1:2" ht="12.75">
      <c r="A64" s="6" t="e">
        <f>ORÇAMENTO!#REF!</f>
        <v>#REF!</v>
      </c>
      <c r="B64" s="6" t="e">
        <f>ORÇAMENTO!#REF!</f>
        <v>#REF!</v>
      </c>
    </row>
    <row r="66" spans="2:5" ht="12.75">
      <c r="B66" s="14" t="s">
        <v>37</v>
      </c>
      <c r="C66" s="15">
        <v>245.64</v>
      </c>
      <c r="D66" s="16" t="s">
        <v>31</v>
      </c>
      <c r="E66" s="15">
        <v>1.5</v>
      </c>
    </row>
    <row r="67" spans="2:5" ht="12.75">
      <c r="B67" s="18" t="s">
        <v>37</v>
      </c>
      <c r="C67" s="20">
        <f>ROUND((C66*E66),2)</f>
        <v>368.46</v>
      </c>
      <c r="D67" s="15"/>
      <c r="E67" s="15"/>
    </row>
    <row r="69" spans="1:2" ht="12.75">
      <c r="A69" s="6" t="e">
        <f>ORÇAMENTO!#REF!</f>
        <v>#REF!</v>
      </c>
      <c r="B69" s="6" t="e">
        <f>ORÇAMENTO!#REF!</f>
        <v>#REF!</v>
      </c>
    </row>
    <row r="71" spans="2:7" ht="12.75">
      <c r="B71" s="16" t="s">
        <v>71</v>
      </c>
      <c r="C71" s="15">
        <f>C62</f>
        <v>4</v>
      </c>
      <c r="D71" s="16" t="s">
        <v>72</v>
      </c>
      <c r="E71" s="15">
        <f>C67</f>
        <v>368.46</v>
      </c>
      <c r="F71" s="16" t="s">
        <v>70</v>
      </c>
      <c r="G71" s="6">
        <f>C71+E71</f>
        <v>372.46</v>
      </c>
    </row>
    <row r="73" spans="2:5" s="15" customFormat="1" ht="12.75">
      <c r="B73" s="16" t="s">
        <v>71</v>
      </c>
      <c r="C73" s="15">
        <f>G71</f>
        <v>372.46</v>
      </c>
      <c r="D73" s="16" t="s">
        <v>31</v>
      </c>
      <c r="E73" s="15">
        <v>2</v>
      </c>
    </row>
    <row r="75" spans="2:3" ht="12.75">
      <c r="B75" s="18" t="s">
        <v>71</v>
      </c>
      <c r="C75" s="20">
        <f>ROUND((C73*E73),2)</f>
        <v>744.92</v>
      </c>
    </row>
    <row r="76" spans="2:3" s="130" customFormat="1" ht="12.75">
      <c r="B76" s="131"/>
      <c r="C76" s="132"/>
    </row>
    <row r="77" spans="1:3" s="130" customFormat="1" ht="12.75">
      <c r="A77" s="130" t="e">
        <f>ORÇAMENTO!#REF!</f>
        <v>#REF!</v>
      </c>
      <c r="B77" s="133" t="e">
        <f>ORÇAMENTO!#REF!</f>
        <v>#REF!</v>
      </c>
      <c r="C77" s="132"/>
    </row>
    <row r="78" spans="2:3" s="130" customFormat="1" ht="12.75">
      <c r="B78" s="131"/>
      <c r="C78" s="132"/>
    </row>
    <row r="79" spans="2:7" s="130" customFormat="1" ht="12.75">
      <c r="B79" s="263" t="s">
        <v>41</v>
      </c>
      <c r="C79" s="263"/>
      <c r="D79" s="263"/>
      <c r="E79" s="6"/>
      <c r="F79" s="6"/>
      <c r="G79" s="6"/>
    </row>
    <row r="80" spans="2:7" s="130" customFormat="1" ht="12.75">
      <c r="B80" s="21" t="s">
        <v>34</v>
      </c>
      <c r="C80" s="15">
        <v>155.19</v>
      </c>
      <c r="D80" s="15" t="s">
        <v>31</v>
      </c>
      <c r="E80" s="15">
        <v>1</v>
      </c>
      <c r="F80" s="16" t="s">
        <v>70</v>
      </c>
      <c r="G80" s="15">
        <f>ROUND((C80*E80),2)</f>
        <v>155.19</v>
      </c>
    </row>
    <row r="81" spans="2:7" s="130" customFormat="1" ht="12.75">
      <c r="B81" s="21"/>
      <c r="C81" s="15"/>
      <c r="D81" s="16"/>
      <c r="E81" s="15"/>
      <c r="F81" s="16"/>
      <c r="G81" s="15"/>
    </row>
    <row r="82" spans="2:7" s="130" customFormat="1" ht="12.75">
      <c r="B82" s="21"/>
      <c r="C82" s="15"/>
      <c r="D82" s="16"/>
      <c r="E82" s="15"/>
      <c r="F82" s="16"/>
      <c r="G82" s="15"/>
    </row>
    <row r="83" spans="2:7" s="130" customFormat="1" ht="12.75">
      <c r="B83" s="21"/>
      <c r="C83" s="15"/>
      <c r="D83" s="16"/>
      <c r="E83" s="15"/>
      <c r="F83" s="16"/>
      <c r="G83" s="15"/>
    </row>
    <row r="84" spans="2:7" s="130" customFormat="1" ht="12.75">
      <c r="B84" s="21"/>
      <c r="C84" s="15"/>
      <c r="D84" s="15"/>
      <c r="E84" s="15"/>
      <c r="F84" s="15"/>
      <c r="G84" s="15"/>
    </row>
    <row r="85" spans="2:7" s="130" customFormat="1" ht="12.75">
      <c r="B85" s="18" t="s">
        <v>34</v>
      </c>
      <c r="C85" s="19">
        <f>SUM(G80:G83)</f>
        <v>155.19</v>
      </c>
      <c r="D85" s="6"/>
      <c r="E85" s="6"/>
      <c r="F85" s="6"/>
      <c r="G85" s="6"/>
    </row>
    <row r="86" spans="2:3" s="130" customFormat="1" ht="12.75">
      <c r="B86" s="131"/>
      <c r="C86" s="132"/>
    </row>
    <row r="87" spans="1:3" s="130" customFormat="1" ht="12.75">
      <c r="A87" s="130" t="e">
        <f>ORÇAMENTO!#REF!</f>
        <v>#REF!</v>
      </c>
      <c r="B87" s="133" t="e">
        <f>ORÇAMENTO!#REF!</f>
        <v>#REF!</v>
      </c>
      <c r="C87" s="132"/>
    </row>
    <row r="88" spans="2:3" s="130" customFormat="1" ht="12.75">
      <c r="B88" s="131"/>
      <c r="C88" s="132"/>
    </row>
    <row r="89" spans="2:3" s="130" customFormat="1" ht="12.75">
      <c r="B89" s="18" t="s">
        <v>73</v>
      </c>
      <c r="C89" s="20">
        <v>6</v>
      </c>
    </row>
    <row r="90" spans="2:3" s="130" customFormat="1" ht="12.75">
      <c r="B90" s="131"/>
      <c r="C90" s="132"/>
    </row>
    <row r="91" spans="1:3" s="130" customFormat="1" ht="12.75">
      <c r="A91" s="130" t="e">
        <f>ORÇAMENTO!#REF!</f>
        <v>#REF!</v>
      </c>
      <c r="B91" s="133" t="e">
        <f>ORÇAMENTO!#REF!</f>
        <v>#REF!</v>
      </c>
      <c r="C91" s="132"/>
    </row>
    <row r="92" spans="2:3" s="130" customFormat="1" ht="12.75">
      <c r="B92" s="131"/>
      <c r="C92" s="132"/>
    </row>
    <row r="93" spans="2:3" s="130" customFormat="1" ht="12.75">
      <c r="B93" s="18" t="s">
        <v>74</v>
      </c>
      <c r="C93" s="20">
        <v>18</v>
      </c>
    </row>
    <row r="94" spans="2:3" s="130" customFormat="1" ht="12.75">
      <c r="B94" s="131"/>
      <c r="C94" s="132"/>
    </row>
    <row r="95" spans="1:3" s="130" customFormat="1" ht="12.75">
      <c r="A95" s="130" t="e">
        <f>ORÇAMENTO!#REF!</f>
        <v>#REF!</v>
      </c>
      <c r="B95" s="133" t="e">
        <f>ORÇAMENTO!#REF!</f>
        <v>#REF!</v>
      </c>
      <c r="C95" s="132"/>
    </row>
    <row r="96" spans="2:3" s="130" customFormat="1" ht="12.75">
      <c r="B96" s="131"/>
      <c r="C96" s="132"/>
    </row>
    <row r="97" spans="2:3" s="130" customFormat="1" ht="12.75">
      <c r="B97" s="18" t="s">
        <v>75</v>
      </c>
      <c r="C97" s="20">
        <v>9</v>
      </c>
    </row>
    <row r="98" spans="2:3" s="130" customFormat="1" ht="12.75">
      <c r="B98" s="131"/>
      <c r="C98" s="132"/>
    </row>
    <row r="99" spans="1:3" s="130" customFormat="1" ht="12.75">
      <c r="A99" s="130" t="e">
        <f>ORÇAMENTO!#REF!</f>
        <v>#REF!</v>
      </c>
      <c r="B99" s="133" t="e">
        <f>ORÇAMENTO!#REF!</f>
        <v>#REF!</v>
      </c>
      <c r="C99" s="132"/>
    </row>
    <row r="100" spans="2:3" s="130" customFormat="1" ht="12.75">
      <c r="B100" s="131"/>
      <c r="C100" s="132"/>
    </row>
    <row r="101" spans="2:3" s="130" customFormat="1" ht="12.75">
      <c r="B101" s="18" t="s">
        <v>76</v>
      </c>
      <c r="C101" s="20">
        <v>640</v>
      </c>
    </row>
    <row r="102" spans="2:3" s="130" customFormat="1" ht="12.75">
      <c r="B102" s="131"/>
      <c r="C102" s="132"/>
    </row>
    <row r="103" spans="1:3" s="130" customFormat="1" ht="12.75">
      <c r="A103" s="130" t="e">
        <f>ORÇAMENTO!#REF!</f>
        <v>#REF!</v>
      </c>
      <c r="B103" s="133" t="e">
        <f>ORÇAMENTO!#REF!</f>
        <v>#REF!</v>
      </c>
      <c r="C103" s="132"/>
    </row>
    <row r="104" spans="2:3" s="130" customFormat="1" ht="12.75">
      <c r="B104" s="131"/>
      <c r="C104" s="132"/>
    </row>
    <row r="105" spans="2:3" s="130" customFormat="1" ht="12.75">
      <c r="B105" s="18" t="s">
        <v>32</v>
      </c>
      <c r="C105" s="20">
        <v>160</v>
      </c>
    </row>
    <row r="106" spans="2:3" s="130" customFormat="1" ht="12.75">
      <c r="B106" s="131"/>
      <c r="C106" s="132"/>
    </row>
    <row r="107" spans="1:2" ht="12.75">
      <c r="A107" s="6" t="s">
        <v>26</v>
      </c>
      <c r="B107" s="6" t="s">
        <v>42</v>
      </c>
    </row>
    <row r="109" spans="2:7" ht="12.75">
      <c r="B109" s="21" t="s">
        <v>32</v>
      </c>
      <c r="C109" s="15">
        <v>160</v>
      </c>
      <c r="D109" s="16" t="s">
        <v>31</v>
      </c>
      <c r="E109" s="15">
        <v>0.4</v>
      </c>
      <c r="F109" s="16" t="s">
        <v>31</v>
      </c>
      <c r="G109" s="15">
        <v>0.3</v>
      </c>
    </row>
    <row r="110" spans="2:3" ht="12.75">
      <c r="B110" s="18" t="s">
        <v>32</v>
      </c>
      <c r="C110" s="19">
        <f>ROUND((C109*E109*G109),2)</f>
        <v>19.2</v>
      </c>
    </row>
    <row r="112" spans="1:2" ht="12.75">
      <c r="A112" s="6" t="e">
        <f>ORÇAMENTO!#REF!</f>
        <v>#REF!</v>
      </c>
      <c r="B112" s="6" t="s">
        <v>28</v>
      </c>
    </row>
    <row r="114" spans="2:7" ht="12.75">
      <c r="B114" s="14" t="s">
        <v>30</v>
      </c>
      <c r="C114" s="15">
        <f>C109</f>
        <v>160</v>
      </c>
      <c r="D114" s="16" t="s">
        <v>31</v>
      </c>
      <c r="E114" s="15">
        <v>0.3</v>
      </c>
      <c r="F114" s="16" t="s">
        <v>31</v>
      </c>
      <c r="G114" s="15">
        <v>0.25</v>
      </c>
    </row>
    <row r="115" spans="2:3" ht="12.75">
      <c r="B115" s="18" t="s">
        <v>30</v>
      </c>
      <c r="C115" s="19">
        <f>ROUND((C114*E114*G114),2)</f>
        <v>12</v>
      </c>
    </row>
    <row r="117" spans="1:2" ht="12.75">
      <c r="A117" s="6" t="e">
        <f>ORÇAMENTO!#REF!</f>
        <v>#REF!</v>
      </c>
      <c r="B117" s="6" t="s">
        <v>29</v>
      </c>
    </row>
    <row r="119" spans="2:7" ht="12.75">
      <c r="B119" s="14" t="s">
        <v>38</v>
      </c>
      <c r="C119" s="15">
        <f>C110</f>
        <v>19.2</v>
      </c>
      <c r="D119" s="16" t="s">
        <v>39</v>
      </c>
      <c r="E119" s="15">
        <f>C115</f>
        <v>12</v>
      </c>
      <c r="F119" s="16"/>
      <c r="G119" s="15"/>
    </row>
    <row r="120" spans="2:3" ht="12.75">
      <c r="B120" s="18" t="s">
        <v>38</v>
      </c>
      <c r="C120" s="19">
        <f>C119-E119</f>
        <v>7.199999999999999</v>
      </c>
    </row>
    <row r="122" spans="1:2" ht="12.75">
      <c r="A122" s="6" t="e">
        <f>ORÇAMENTO!#REF!</f>
        <v>#REF!</v>
      </c>
      <c r="B122" s="6" t="e">
        <f>ORÇAMENTO!#REF!</f>
        <v>#REF!</v>
      </c>
    </row>
    <row r="124" spans="2:3" ht="12.75">
      <c r="B124" s="18" t="s">
        <v>77</v>
      </c>
      <c r="C124" s="19">
        <v>1</v>
      </c>
    </row>
    <row r="126" spans="1:2" ht="12.75">
      <c r="A126" s="6" t="s">
        <v>20</v>
      </c>
      <c r="B126" s="6" t="s">
        <v>25</v>
      </c>
    </row>
    <row r="128" spans="2:5" ht="12.75">
      <c r="B128" s="14" t="s">
        <v>40</v>
      </c>
      <c r="C128" s="15">
        <v>38</v>
      </c>
      <c r="D128" s="15" t="s">
        <v>31</v>
      </c>
      <c r="E128" s="15">
        <v>50</v>
      </c>
    </row>
    <row r="129" spans="2:3" ht="12.75">
      <c r="B129" s="18" t="s">
        <v>40</v>
      </c>
      <c r="C129" s="19">
        <f>ROUND((C128*E128),2)</f>
        <v>1900</v>
      </c>
    </row>
  </sheetData>
  <sheetProtection/>
  <mergeCells count="3">
    <mergeCell ref="B79:D79"/>
    <mergeCell ref="B5:C5"/>
    <mergeCell ref="C12:E12"/>
  </mergeCells>
  <printOptions/>
  <pageMargins left="0.511811024" right="0.511811024" top="0.787401575" bottom="0.787401575" header="0.31496062" footer="0.31496062"/>
  <pageSetup horizontalDpi="600" verticalDpi="600" orientation="portrait" paperSize="9" r:id="rId4"/>
  <rowBreaks count="1" manualBreakCount="1">
    <brk id="111" max="12" man="1"/>
  </rowBreaks>
  <drawing r:id="rId3"/>
  <legacyDrawing r:id="rId2"/>
  <oleObjects>
    <oleObject progId="Word.Document.12" shapeId="3461169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Notebook</cp:lastModifiedBy>
  <cp:lastPrinted>2022-02-24T11:40:58Z</cp:lastPrinted>
  <dcterms:created xsi:type="dcterms:W3CDTF">2007-04-04T14:43:04Z</dcterms:created>
  <dcterms:modified xsi:type="dcterms:W3CDTF">2022-10-05T14:47:22Z</dcterms:modified>
  <cp:category/>
  <cp:version/>
  <cp:contentType/>
  <cp:contentStatus/>
</cp:coreProperties>
</file>