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290" windowWidth="15480" windowHeight="4335" tabRatio="605" activeTab="0"/>
  </bookViews>
  <sheets>
    <sheet name="ORÇ" sheetId="1" r:id="rId1"/>
    <sheet name="CRONOG" sheetId="2" r:id="rId2"/>
    <sheet name="BDI" sheetId="3" r:id="rId3"/>
  </sheets>
  <definedNames>
    <definedName name="_xlnm.Print_Area" localSheetId="0">'ORÇ'!$A$1:$G$127</definedName>
  </definedNames>
  <calcPr fullCalcOnLoad="1"/>
</workbook>
</file>

<file path=xl/sharedStrings.xml><?xml version="1.0" encoding="utf-8"?>
<sst xmlns="http://schemas.openxmlformats.org/spreadsheetml/2006/main" count="381" uniqueCount="283">
  <si>
    <t>Q</t>
  </si>
  <si>
    <t>PREÇO</t>
  </si>
  <si>
    <t>UNITÁRIO</t>
  </si>
  <si>
    <t>PARCIAL</t>
  </si>
  <si>
    <t>TOTAL PARCIAL</t>
  </si>
  <si>
    <t>UNID.</t>
  </si>
  <si>
    <t>ITEM</t>
  </si>
  <si>
    <t>ESPECIFICAÇÃO</t>
  </si>
  <si>
    <t>1.0</t>
  </si>
  <si>
    <t>1.1</t>
  </si>
  <si>
    <t>1.2</t>
  </si>
  <si>
    <t>1.3</t>
  </si>
  <si>
    <t>2.0</t>
  </si>
  <si>
    <t>2.1</t>
  </si>
  <si>
    <t>2.2</t>
  </si>
  <si>
    <t>2.3</t>
  </si>
  <si>
    <t>3.1</t>
  </si>
  <si>
    <t>3.2</t>
  </si>
  <si>
    <t>3.3</t>
  </si>
  <si>
    <t>1.4</t>
  </si>
  <si>
    <t>3.4</t>
  </si>
  <si>
    <t>3</t>
  </si>
  <si>
    <t>m²</t>
  </si>
  <si>
    <t>R$</t>
  </si>
  <si>
    <t>CRONOGRAMA FÍSICO FINANCEIRO</t>
  </si>
  <si>
    <t>DESCRIÇÃO</t>
  </si>
  <si>
    <t>MESES</t>
  </si>
  <si>
    <t>Total</t>
  </si>
  <si>
    <t>Percentual</t>
  </si>
  <si>
    <t>1º</t>
  </si>
  <si>
    <t>2º</t>
  </si>
  <si>
    <t>3º</t>
  </si>
  <si>
    <t>4º</t>
  </si>
  <si>
    <t>5º</t>
  </si>
  <si>
    <t>6º</t>
  </si>
  <si>
    <t>Simpl.</t>
  </si>
  <si>
    <t>Acum</t>
  </si>
  <si>
    <t>Item</t>
  </si>
  <si>
    <t>Total Mensal:</t>
  </si>
  <si>
    <t>TOTAL DA OBRA:</t>
  </si>
  <si>
    <t>Total Acumulado:</t>
  </si>
  <si>
    <t>% Mensal:</t>
  </si>
  <si>
    <t>PRAZO DE EXECUÇÃO</t>
  </si>
  <si>
    <t>% Acumulado:</t>
  </si>
  <si>
    <t>COMPOSIÇÃO ANALÍTICA DA TAXA DE B.D.I</t>
  </si>
  <si>
    <t>1. ADMINISTRAÇÃO CENTRAL</t>
  </si>
  <si>
    <t>TAXA (%)</t>
  </si>
  <si>
    <t>MÃO DE OBRA</t>
  </si>
  <si>
    <t>TRANSPORTES</t>
  </si>
  <si>
    <t>MANUTENÇÃO E OPERAÇÃO  DO ESCRITÓRIO CENTRAL</t>
  </si>
  <si>
    <t>DESPESAS DIVERSAS</t>
  </si>
  <si>
    <t>TOTAL DA ADMINISTRAÇÃO CENTRAL</t>
  </si>
  <si>
    <t>2. DESPESAS FISCAS</t>
  </si>
  <si>
    <t>ISS</t>
  </si>
  <si>
    <t>CONFINS</t>
  </si>
  <si>
    <t>PIS</t>
  </si>
  <si>
    <t>TOTAL DAS DESPESAS FISCAS</t>
  </si>
  <si>
    <t>3. DIVERSOS</t>
  </si>
  <si>
    <t>BONIFICAÇÃO DA EMPRESA (LUCRO)</t>
  </si>
  <si>
    <t>DESPESAS FINANCEIRAS</t>
  </si>
  <si>
    <t>SEGURO OBRIGATÓRIO</t>
  </si>
  <si>
    <t>RISCOS E EVENTUAIS</t>
  </si>
  <si>
    <t>TOTAL DDIVERSOS</t>
  </si>
  <si>
    <t>BONIFICAÇÃO E DESPESAS INDIRETAS (B.D.I)</t>
  </si>
  <si>
    <t>FÓRMULA DO BDI (APROVADA PELO TCU)</t>
  </si>
  <si>
    <t>A fórmula para cálculo da taxa a ser acrescida aos custos diretos de um empreendimento a título de Beneficios e Despesas Indiretas é:</t>
  </si>
  <si>
    <t>BDI:</t>
  </si>
  <si>
    <r>
      <t xml:space="preserve">(1+X) x (1+Y) x (1+Z) </t>
    </r>
    <r>
      <rPr>
        <sz val="10"/>
        <rFont val="Times New Roman"/>
        <family val="1"/>
      </rPr>
      <t xml:space="preserve"> - 1</t>
    </r>
  </si>
  <si>
    <t xml:space="preserve">              (1 - I)</t>
  </si>
  <si>
    <t>Onde:</t>
  </si>
  <si>
    <t>X=</t>
  </si>
  <si>
    <t>Taxa de somatória das despesas indiretas, exceto tributos e despesas financeiras</t>
  </si>
  <si>
    <t>Y=</t>
  </si>
  <si>
    <t>Taxa representativa das despesas financeiras</t>
  </si>
  <si>
    <t>Z=</t>
  </si>
  <si>
    <t>Taxa representativa do lucro</t>
  </si>
  <si>
    <t>I=</t>
  </si>
  <si>
    <t>Taxa representativa de incidência de imposto</t>
  </si>
  <si>
    <t>Ressalte-se que a taxa de BDI deve incidir sobre o custo direto total da obra para que se obtenha o preço de venda. Os Componentes relatrivos à tributação encontra-se no denominador justamente porque suas taxas incidem sobre o preço final (ou venda)</t>
  </si>
  <si>
    <t>__________________________________</t>
  </si>
  <si>
    <t>Responsavel Tecnico</t>
  </si>
  <si>
    <t>LOCAL:  ZONA URBANA DO  MUNICIPIO DE OURÉM - PA</t>
  </si>
  <si>
    <t>3.0</t>
  </si>
  <si>
    <t>2</t>
  </si>
  <si>
    <t>Escavação manual</t>
  </si>
  <si>
    <t>m³</t>
  </si>
  <si>
    <t>Serviços Iniciais</t>
  </si>
  <si>
    <t>4.0</t>
  </si>
  <si>
    <t>4.1</t>
  </si>
  <si>
    <t>4.2</t>
  </si>
  <si>
    <t>4.3</t>
  </si>
  <si>
    <t>5.0</t>
  </si>
  <si>
    <t>5.1</t>
  </si>
  <si>
    <t>6.0</t>
  </si>
  <si>
    <t>Cobertura</t>
  </si>
  <si>
    <t>6.1</t>
  </si>
  <si>
    <t>7.0</t>
  </si>
  <si>
    <t>Esquadrias</t>
  </si>
  <si>
    <t>7.1</t>
  </si>
  <si>
    <t>7.3</t>
  </si>
  <si>
    <t>Fechadura para porta externa</t>
  </si>
  <si>
    <t>Forro</t>
  </si>
  <si>
    <t>8.0</t>
  </si>
  <si>
    <t>8.1</t>
  </si>
  <si>
    <t>8.2</t>
  </si>
  <si>
    <t>9.0</t>
  </si>
  <si>
    <t>Pintura</t>
  </si>
  <si>
    <t>9.1</t>
  </si>
  <si>
    <t>9.2</t>
  </si>
  <si>
    <t>10.0</t>
  </si>
  <si>
    <t>10.1</t>
  </si>
  <si>
    <t>11.1</t>
  </si>
  <si>
    <t>TOTAL</t>
  </si>
  <si>
    <t>un</t>
  </si>
  <si>
    <t>PT</t>
  </si>
  <si>
    <t>Un</t>
  </si>
  <si>
    <t>4</t>
  </si>
  <si>
    <t>5</t>
  </si>
  <si>
    <t>6</t>
  </si>
  <si>
    <t>7</t>
  </si>
  <si>
    <t>8</t>
  </si>
  <si>
    <t>9</t>
  </si>
  <si>
    <t>10</t>
  </si>
  <si>
    <t>11</t>
  </si>
  <si>
    <t>03 MESES</t>
  </si>
  <si>
    <t xml:space="preserve">ADEQUAÇÃO DE UM PRÉDIO PÚBLICO PARA FUNCIONAMENTO DA ESCOLA MUNICIPAL PINTINHO DE OURO 1,VILA DO LIMÃO, ZONA RURAL DE OURÉM - PA </t>
  </si>
  <si>
    <t>Licença e taxa da obra</t>
  </si>
  <si>
    <t>Locação da obra à trena</t>
  </si>
  <si>
    <t>Reaterro compactado</t>
  </si>
  <si>
    <t>Movimento de Terra</t>
  </si>
  <si>
    <t>Demolições</t>
  </si>
  <si>
    <t>Demolição da estrutura em madeira da cobertura</t>
  </si>
  <si>
    <t>Demolição manual de alvenaria de tijolo</t>
  </si>
  <si>
    <t>Retirada de esquadria sem aproveitamento</t>
  </si>
  <si>
    <t>Retirada de piso incl. camada impermeabilizadora</t>
  </si>
  <si>
    <t>Retirada de revestimento cerâmico</t>
  </si>
  <si>
    <t>Retirada de telhas fibrocimento sem aproveitamento</t>
  </si>
  <si>
    <t>2.4</t>
  </si>
  <si>
    <t>2.5</t>
  </si>
  <si>
    <t>2.6</t>
  </si>
  <si>
    <t>Fundações</t>
  </si>
  <si>
    <t>Baldrame em conc.simples c/seixo incl.forma mad.br</t>
  </si>
  <si>
    <t>Bloco em concreto armado p/ fundaçao (incl. forma)</t>
  </si>
  <si>
    <t>Lastro de concreto magro c/ seixo</t>
  </si>
  <si>
    <t>Concreto armado Fck=18 MPA com forma aparente - 1 reaproveitamento (incl. lançamento e adesamento)</t>
  </si>
  <si>
    <t>Estrutura</t>
  </si>
  <si>
    <t>Paredes e Paineis</t>
  </si>
  <si>
    <t>Alvenaria de tijolo cerâmico singelo</t>
  </si>
  <si>
    <t>Estrutura de madeira de lei p/ telha cerâmica</t>
  </si>
  <si>
    <t>Cobertura - Telha plan</t>
  </si>
  <si>
    <t>Cumeeira Cerâmica</t>
  </si>
  <si>
    <t>Encalisamento nas telhas cerâmica (Beiral e cumeeira)</t>
  </si>
  <si>
    <t>7.2</t>
  </si>
  <si>
    <t>7.4</t>
  </si>
  <si>
    <t>Esquadria mad. e=3cm c/ caixilho</t>
  </si>
  <si>
    <t>Esquadria de correr em vidro temperado de 6mm</t>
  </si>
  <si>
    <t>Grade de ferro 1/2" (incl. pint. anti-corrosiva)</t>
  </si>
  <si>
    <t>Esquadria de alumínio basculante c/vidro e ferragens</t>
  </si>
  <si>
    <t>Porta de aço-esteira de enrolar c/ferr.(incl.pint.anti-corrosiva)</t>
  </si>
  <si>
    <t>Portão em grade c/ chapa de ferro 3/16" - incl. ferragens e pintura antiferruginosa</t>
  </si>
  <si>
    <t>8.3</t>
  </si>
  <si>
    <t>8.4</t>
  </si>
  <si>
    <t>8.5</t>
  </si>
  <si>
    <t>8.6</t>
  </si>
  <si>
    <t>Ferragens</t>
  </si>
  <si>
    <t>Fechadura para porta de banheiro</t>
  </si>
  <si>
    <t>Revestimentos</t>
  </si>
  <si>
    <t>Chapisco de cimento e areia no traço 1:3</t>
  </si>
  <si>
    <t>Reboco com argamassa 1:6:Adit. Plast</t>
  </si>
  <si>
    <t>Revestimento Cerâmico Padrão Médio</t>
  </si>
  <si>
    <t>10.2</t>
  </si>
  <si>
    <t>10.3</t>
  </si>
  <si>
    <t>Rodapes, Soleiras e Peitoris</t>
  </si>
  <si>
    <t>Soleira e peitoril - granito preto - e=2cm</t>
  </si>
  <si>
    <t>Pisos</t>
  </si>
  <si>
    <t>Calçada (incl.alicerce, baldrame e concreto c/ junta seca)</t>
  </si>
  <si>
    <t>Camada impermeabilizadora e=10cm c/ seixo</t>
  </si>
  <si>
    <t>Camada regularizadora no traço 1:4</t>
  </si>
  <si>
    <t>Cerâmica anti-derrapante</t>
  </si>
  <si>
    <t>Concreto simples c/ seixo e=5cm traço 1:2:3</t>
  </si>
  <si>
    <t>12.0</t>
  </si>
  <si>
    <t>12.1</t>
  </si>
  <si>
    <t>12.2</t>
  </si>
  <si>
    <t>12.3</t>
  </si>
  <si>
    <t>12.4</t>
  </si>
  <si>
    <t>12.5</t>
  </si>
  <si>
    <t>13.0</t>
  </si>
  <si>
    <t>13.1</t>
  </si>
  <si>
    <t>Barroteamento em madeira de lei p/ forro PVC</t>
  </si>
  <si>
    <t>Forro em lambri de PVC</t>
  </si>
  <si>
    <t>13.2</t>
  </si>
  <si>
    <t>14.0</t>
  </si>
  <si>
    <t>14.1</t>
  </si>
  <si>
    <t>PVA externa sem massa c/ líq. preparador</t>
  </si>
  <si>
    <t>PVA interna sem massa c/ selador</t>
  </si>
  <si>
    <t>PVA sobre muro</t>
  </si>
  <si>
    <t>Esmalte s/ ferro (superf. lisa)</t>
  </si>
  <si>
    <t>Esmalte s/ madeira c/ selador sem massa</t>
  </si>
  <si>
    <t>Acrílica para piso</t>
  </si>
  <si>
    <t>14.2</t>
  </si>
  <si>
    <t>14.3</t>
  </si>
  <si>
    <t>14.4</t>
  </si>
  <si>
    <t>14.5</t>
  </si>
  <si>
    <t>14.6</t>
  </si>
  <si>
    <t>15.0</t>
  </si>
  <si>
    <t>Instalações Elétricas</t>
  </si>
  <si>
    <t>15.1</t>
  </si>
  <si>
    <t>Geral (QDG)</t>
  </si>
  <si>
    <t>Centro de distribuição p/ 06 disjuntores (s/ barramento)</t>
  </si>
  <si>
    <t>Ponto de luz / força (c/tubul., cx. e fiaçao) ate 200W</t>
  </si>
  <si>
    <t>Disjuntor 1P - 10 a 30A - PADRÃO DIN</t>
  </si>
  <si>
    <t>Disjuntor 2P - 15 a 50A - PADRÃO DI</t>
  </si>
  <si>
    <t>Caixa em alvenaria de  30x30x30cm c/ tpo. concreto</t>
  </si>
  <si>
    <t>Haste de Aço cobreada 5/8"x3,0m c/ conector</t>
  </si>
  <si>
    <t>15.2</t>
  </si>
  <si>
    <t>Cabo de cobre  35mm² - 1 KV</t>
  </si>
  <si>
    <t>Iluminação e Tomadas</t>
  </si>
  <si>
    <t>15.1.1</t>
  </si>
  <si>
    <t>15.1.2</t>
  </si>
  <si>
    <t>15.1.3</t>
  </si>
  <si>
    <t>15.1.4</t>
  </si>
  <si>
    <t>15.1.5</t>
  </si>
  <si>
    <t>15.1.6</t>
  </si>
  <si>
    <t>15.1.7</t>
  </si>
  <si>
    <t>Tomada 2P+T 10A (s/fiaçao)</t>
  </si>
  <si>
    <t>Interruptor 1 tecla simples (s/fiaçao)</t>
  </si>
  <si>
    <t>Interruptor 2 teclas simples (s/fiaçao)</t>
  </si>
  <si>
    <t>Luminária de sobrepor com aletas e 2 lâmpadas de Led de 10W</t>
  </si>
  <si>
    <t>Luminária de sobrepor com aletas e 2 lâmpadas de Led de 18W</t>
  </si>
  <si>
    <t>Dreno para caixa ar condicionado de parede h=3,0m</t>
  </si>
  <si>
    <t>Ponto p/ar condicionado(tubul.,cj.airstop e fiaçao)</t>
  </si>
  <si>
    <t>15.2.1</t>
  </si>
  <si>
    <t>15.2.2</t>
  </si>
  <si>
    <t>15.2.3</t>
  </si>
  <si>
    <t>15.2.4</t>
  </si>
  <si>
    <t>15.2.5</t>
  </si>
  <si>
    <t>15.2.6</t>
  </si>
  <si>
    <t>15.2.7</t>
  </si>
  <si>
    <t>16.0</t>
  </si>
  <si>
    <t>Instalações Hidrossanitárias</t>
  </si>
  <si>
    <t>16.1</t>
  </si>
  <si>
    <t>Ponto de agua (incl. tubos e conexoes)</t>
  </si>
  <si>
    <t>Ponto de esgoto (incl. tubos, conexoes,cx. e ralos)</t>
  </si>
  <si>
    <t>Fossa septica em conc.arm.d=2m,p=3m cap=75 pessoas</t>
  </si>
  <si>
    <t>Filtro anaerobico conc.arm. d=1.4m p=1.8m</t>
  </si>
  <si>
    <t>Sumidouro em alvenaria c/ tpo.em concreto - cap= 75 pessoas</t>
  </si>
  <si>
    <t>Caixa em alvenaria de  60x60x60cm c/ tpo. concreto</t>
  </si>
  <si>
    <t>Esgoto</t>
  </si>
  <si>
    <t>16.1.1</t>
  </si>
  <si>
    <t>16.1.2</t>
  </si>
  <si>
    <t>16.1.3</t>
  </si>
  <si>
    <t>16.1.4</t>
  </si>
  <si>
    <t>16.1.5</t>
  </si>
  <si>
    <t>16.1.6</t>
  </si>
  <si>
    <t>16.2</t>
  </si>
  <si>
    <t>LOUÇAS E ACESSÓRIOS</t>
  </si>
  <si>
    <t>Lavatorio de louça c/col.,torneira,sifao e valv.</t>
  </si>
  <si>
    <t>Bacia sifonada c/cx. descarga acoplada c/ assento</t>
  </si>
  <si>
    <t>Chuveiro cromado</t>
  </si>
  <si>
    <t>BANCADA GRANITO CINZA 150 X 60 CM, COM CUBA DE EMBUTIR DE AÇO, VÁLVULA AM UN ERICANA EM METAL, SIFÃO FLEXÍVEL EM PVC, ENGATE FLEXÍVEL 30 CM, TORNEIRA C ROMADA LONGA, DE PAREDE, 1/2 OU 3/4, P/ COZINHA, PADRÃO POPULAR - FORNEC . E INSTALAÇÃO. AF_01/2020</t>
  </si>
  <si>
    <t>16.2.1</t>
  </si>
  <si>
    <t>16.2.2</t>
  </si>
  <si>
    <t>16.2.3</t>
  </si>
  <si>
    <t>16.2.4</t>
  </si>
  <si>
    <t>Muro</t>
  </si>
  <si>
    <t>17.0</t>
  </si>
  <si>
    <t>17.1</t>
  </si>
  <si>
    <t>3 Muro em alvenaria,rebocado e pintado 2 faces(h=2.0m)</t>
  </si>
  <si>
    <t>18.0</t>
  </si>
  <si>
    <t>Limpeza Final</t>
  </si>
  <si>
    <t>Limpeza geral e entrega da obra</t>
  </si>
  <si>
    <t>18.1</t>
  </si>
  <si>
    <t>Taxas</t>
  </si>
  <si>
    <t>m</t>
  </si>
  <si>
    <t>und</t>
  </si>
  <si>
    <t>Pt</t>
  </si>
  <si>
    <t>12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</si>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</sst>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mm/yy"/>
    <numFmt numFmtId="174" formatCode="[$-416]dddd\,\ d&quot; de &quot;mmmm&quot; de &quot;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_(* #,##0.000_);_(* \(#,##0.000\);_(* \-??_);_(@_)"/>
    <numFmt numFmtId="180" formatCode="_(* #,##0.0_);_(* \(#,##0.0\);_(* \-??_);_(@_)"/>
    <numFmt numFmtId="181" formatCode="_(* #,##0_);_(* \(#,##0\);_(* \-??_);_(@_)"/>
    <numFmt numFmtId="182" formatCode="&quot;R$&quot;\ #,##0.00"/>
    <numFmt numFmtId="183" formatCode="[$-F400]h:mm:ss\ AM/PM"/>
    <numFmt numFmtId="184" formatCode="00000"/>
    <numFmt numFmtId="185" formatCode="00000.0"/>
    <numFmt numFmtId="186" formatCode="00000.00"/>
    <numFmt numFmtId="187" formatCode="_(* #,##0.0000_);_(* \(#,##0.0000\);_(* \-??_);_(@_)"/>
    <numFmt numFmtId="188" formatCode="0.0"/>
    <numFmt numFmtId="189" formatCode="#,##0.00_ ;\-#,##0.00\ "/>
  </numFmts>
  <fonts count="6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24"/>
      <name val="Arial"/>
      <family val="2"/>
    </font>
    <font>
      <b/>
      <sz val="24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i/>
      <u val="single"/>
      <sz val="8"/>
      <name val="Arial"/>
      <family val="2"/>
    </font>
    <font>
      <b/>
      <sz val="18"/>
      <name val="Times New Roman"/>
      <family val="1"/>
    </font>
    <font>
      <b/>
      <sz val="17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2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3" fillId="32" borderId="0" applyNumberFormat="0" applyBorder="0" applyAlignment="0" applyProtection="0"/>
    <xf numFmtId="0" fontId="54" fillId="21" borderId="5" applyNumberFormat="0" applyAlignment="0" applyProtection="0"/>
    <xf numFmtId="16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2" fontId="0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72" fontId="1" fillId="0" borderId="10" xfId="63" applyFont="1" applyFill="1" applyBorder="1" applyAlignment="1" applyProtection="1">
      <alignment horizontal="center" vertical="center" wrapText="1"/>
      <protection/>
    </xf>
    <xf numFmtId="172" fontId="2" fillId="0" borderId="10" xfId="63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172" fontId="2" fillId="0" borderId="12" xfId="63" applyFont="1" applyFill="1" applyBorder="1" applyAlignment="1" applyProtection="1">
      <alignment horizontal="center" vertical="center" wrapText="1"/>
      <protection/>
    </xf>
    <xf numFmtId="43" fontId="1" fillId="0" borderId="0" xfId="63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49" fontId="1" fillId="0" borderId="14" xfId="63" applyNumberFormat="1" applyFont="1" applyFill="1" applyBorder="1" applyAlignment="1" applyProtection="1">
      <alignment horizontal="center" vertical="center" wrapText="1"/>
      <protection/>
    </xf>
    <xf numFmtId="172" fontId="1" fillId="0" borderId="15" xfId="63" applyFont="1" applyFill="1" applyBorder="1" applyAlignment="1" applyProtection="1">
      <alignment horizontal="center" vertical="center" wrapText="1"/>
      <protection/>
    </xf>
    <xf numFmtId="43" fontId="1" fillId="0" borderId="16" xfId="63" applyNumberFormat="1" applyFont="1" applyBorder="1" applyAlignment="1">
      <alignment horizontal="right" vertical="center" wrapText="1"/>
    </xf>
    <xf numFmtId="172" fontId="2" fillId="0" borderId="12" xfId="63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43" fontId="1" fillId="0" borderId="10" xfId="63" applyNumberFormat="1" applyFont="1" applyBorder="1" applyAlignment="1">
      <alignment horizontal="right" vertical="center" wrapText="1"/>
    </xf>
    <xf numFmtId="43" fontId="2" fillId="0" borderId="10" xfId="63" applyNumberFormat="1" applyFont="1" applyBorder="1" applyAlignment="1">
      <alignment horizontal="right" vertical="center" wrapText="1"/>
    </xf>
    <xf numFmtId="172" fontId="2" fillId="0" borderId="17" xfId="63" applyFont="1" applyFill="1" applyBorder="1" applyAlignment="1" applyProtection="1">
      <alignment horizontal="center" vertical="center" wrapText="1"/>
      <protection/>
    </xf>
    <xf numFmtId="172" fontId="0" fillId="0" borderId="0" xfId="63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184" fontId="3" fillId="33" borderId="18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2" fontId="3" fillId="33" borderId="17" xfId="63" applyFont="1" applyFill="1" applyBorder="1" applyAlignment="1">
      <alignment horizontal="center"/>
    </xf>
    <xf numFmtId="172" fontId="3" fillId="0" borderId="12" xfId="63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172" fontId="3" fillId="33" borderId="22" xfId="63" applyFont="1" applyFill="1" applyBorder="1" applyAlignment="1">
      <alignment horizontal="center"/>
    </xf>
    <xf numFmtId="172" fontId="3" fillId="0" borderId="21" xfId="63" applyFont="1" applyBorder="1" applyAlignment="1">
      <alignment horizontal="center"/>
    </xf>
    <xf numFmtId="0" fontId="0" fillId="0" borderId="18" xfId="0" applyFont="1" applyBorder="1" applyAlignment="1">
      <alignment/>
    </xf>
    <xf numFmtId="10" fontId="0" fillId="0" borderId="18" xfId="51" applyNumberFormat="1" applyFont="1" applyBorder="1" applyAlignment="1">
      <alignment/>
    </xf>
    <xf numFmtId="172" fontId="0" fillId="0" borderId="21" xfId="63" applyFont="1" applyBorder="1" applyAlignment="1">
      <alignment horizontal="center"/>
    </xf>
    <xf numFmtId="171" fontId="0" fillId="0" borderId="0" xfId="0" applyNumberFormat="1" applyAlignment="1">
      <alignment/>
    </xf>
    <xf numFmtId="10" fontId="0" fillId="0" borderId="18" xfId="0" applyNumberFormat="1" applyBorder="1" applyAlignment="1">
      <alignment/>
    </xf>
    <xf numFmtId="171" fontId="0" fillId="0" borderId="18" xfId="63" applyNumberFormat="1" applyFont="1" applyBorder="1" applyAlignment="1">
      <alignment/>
    </xf>
    <xf numFmtId="0" fontId="3" fillId="0" borderId="23" xfId="0" applyFont="1" applyBorder="1" applyAlignment="1">
      <alignment/>
    </xf>
    <xf numFmtId="172" fontId="0" fillId="0" borderId="23" xfId="63" applyFont="1" applyBorder="1" applyAlignment="1">
      <alignment/>
    </xf>
    <xf numFmtId="170" fontId="3" fillId="0" borderId="24" xfId="46" applyFont="1" applyBorder="1" applyAlignment="1">
      <alignment/>
    </xf>
    <xf numFmtId="171" fontId="0" fillId="0" borderId="18" xfId="0" applyNumberFormat="1" applyFont="1" applyBorder="1" applyAlignment="1">
      <alignment/>
    </xf>
    <xf numFmtId="171" fontId="0" fillId="0" borderId="25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2" fontId="0" fillId="0" borderId="0" xfId="63" applyFont="1" applyBorder="1" applyAlignment="1">
      <alignment/>
    </xf>
    <xf numFmtId="172" fontId="0" fillId="0" borderId="26" xfId="63" applyFont="1" applyBorder="1" applyAlignment="1">
      <alignment/>
    </xf>
    <xf numFmtId="10" fontId="0" fillId="0" borderId="18" xfId="51" applyNumberFormat="1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26" xfId="63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72" fontId="0" fillId="0" borderId="15" xfId="63" applyFont="1" applyBorder="1" applyAlignment="1">
      <alignment/>
    </xf>
    <xf numFmtId="172" fontId="0" fillId="0" borderId="27" xfId="63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8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12" xfId="63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28" xfId="63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72" fontId="1" fillId="0" borderId="13" xfId="63" applyFont="1" applyFill="1" applyBorder="1" applyAlignment="1" applyProtection="1">
      <alignment horizontal="center" vertical="center" wrapText="1"/>
      <protection/>
    </xf>
    <xf numFmtId="172" fontId="2" fillId="0" borderId="13" xfId="63" applyFont="1" applyFill="1" applyBorder="1" applyAlignment="1" applyProtection="1">
      <alignment horizontal="center" vertical="center" wrapText="1"/>
      <protection/>
    </xf>
    <xf numFmtId="0" fontId="6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63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172" fontId="63" fillId="0" borderId="29" xfId="63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Alignment="1">
      <alignment/>
    </xf>
    <xf numFmtId="172" fontId="63" fillId="0" borderId="30" xfId="63" applyFont="1" applyFill="1" applyBorder="1" applyAlignment="1" applyProtection="1">
      <alignment vertical="center" wrapText="1"/>
      <protection/>
    </xf>
    <xf numFmtId="0" fontId="1" fillId="0" borderId="28" xfId="0" applyFont="1" applyBorder="1" applyAlignment="1">
      <alignment horizontal="left" vertical="center" wrapText="1"/>
    </xf>
    <xf numFmtId="4" fontId="1" fillId="0" borderId="16" xfId="63" applyNumberFormat="1" applyFont="1" applyBorder="1" applyAlignment="1">
      <alignment horizontal="center" vertical="center" wrapText="1"/>
    </xf>
    <xf numFmtId="172" fontId="1" fillId="0" borderId="16" xfId="63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left" vertical="center" wrapText="1"/>
    </xf>
    <xf numFmtId="4" fontId="2" fillId="0" borderId="11" xfId="63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2" fillId="0" borderId="31" xfId="63" applyFont="1" applyFill="1" applyBorder="1" applyAlignment="1" applyProtection="1">
      <alignment horizontal="center" vertical="center" wrapText="1"/>
      <protection/>
    </xf>
    <xf numFmtId="49" fontId="2" fillId="0" borderId="25" xfId="63" applyNumberFormat="1" applyFont="1" applyFill="1" applyBorder="1" applyAlignment="1" applyProtection="1">
      <alignment horizontal="center" vertical="center" wrapText="1"/>
      <protection/>
    </xf>
    <xf numFmtId="172" fontId="2" fillId="0" borderId="32" xfId="63" applyFont="1" applyFill="1" applyBorder="1" applyAlignment="1" applyProtection="1">
      <alignment vertical="center" wrapText="1"/>
      <protection/>
    </xf>
    <xf numFmtId="49" fontId="1" fillId="0" borderId="25" xfId="63" applyNumberFormat="1" applyFont="1" applyFill="1" applyBorder="1" applyAlignment="1" applyProtection="1">
      <alignment horizontal="center" vertical="center" wrapText="1"/>
      <protection/>
    </xf>
    <xf numFmtId="172" fontId="2" fillId="0" borderId="25" xfId="63" applyFont="1" applyFill="1" applyBorder="1" applyAlignment="1" applyProtection="1">
      <alignment horizontal="center" vertical="center" wrapText="1"/>
      <protection/>
    </xf>
    <xf numFmtId="172" fontId="1" fillId="0" borderId="25" xfId="63" applyFont="1" applyFill="1" applyBorder="1" applyAlignment="1" applyProtection="1">
      <alignment horizontal="center" vertical="center" wrapText="1"/>
      <protection/>
    </xf>
    <xf numFmtId="172" fontId="1" fillId="0" borderId="32" xfId="63" applyFont="1" applyFill="1" applyBorder="1" applyAlignment="1" applyProtection="1">
      <alignment vertical="center" wrapText="1"/>
      <protection/>
    </xf>
    <xf numFmtId="172" fontId="1" fillId="0" borderId="30" xfId="63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 wrapText="1"/>
    </xf>
    <xf numFmtId="43" fontId="2" fillId="0" borderId="0" xfId="63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top" wrapText="1"/>
    </xf>
    <xf numFmtId="0" fontId="22" fillId="0" borderId="11" xfId="0" applyFont="1" applyBorder="1" applyAlignment="1">
      <alignment vertical="center" wrapText="1"/>
    </xf>
    <xf numFmtId="172" fontId="1" fillId="0" borderId="14" xfId="63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vertical="center" wrapText="1"/>
    </xf>
    <xf numFmtId="0" fontId="62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3" fontId="1" fillId="0" borderId="29" xfId="63" applyNumberFormat="1" applyFont="1" applyBorder="1" applyAlignment="1">
      <alignment horizontal="right" vertical="center" wrapText="1"/>
    </xf>
    <xf numFmtId="172" fontId="1" fillId="0" borderId="29" xfId="63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Alignment="1">
      <alignment vertical="center"/>
    </xf>
    <xf numFmtId="0" fontId="0" fillId="0" borderId="18" xfId="0" applyFont="1" applyBorder="1" applyAlignment="1">
      <alignment wrapText="1"/>
    </xf>
    <xf numFmtId="3" fontId="6" fillId="0" borderId="33" xfId="63" applyNumberFormat="1" applyFont="1" applyFill="1" applyBorder="1" applyAlignment="1" applyProtection="1">
      <alignment horizontal="center" vertical="center" wrapText="1"/>
      <protection/>
    </xf>
    <xf numFmtId="3" fontId="6" fillId="0" borderId="34" xfId="63" applyNumberFormat="1" applyFont="1" applyFill="1" applyBorder="1" applyAlignment="1" applyProtection="1">
      <alignment horizontal="center" vertical="center" wrapText="1"/>
      <protection/>
    </xf>
    <xf numFmtId="3" fontId="6" fillId="0" borderId="35" xfId="63" applyNumberFormat="1" applyFont="1" applyFill="1" applyBorder="1" applyAlignment="1" applyProtection="1">
      <alignment horizontal="center" vertical="center" wrapText="1"/>
      <protection/>
    </xf>
    <xf numFmtId="3" fontId="6" fillId="0" borderId="36" xfId="63" applyNumberFormat="1" applyFont="1" applyFill="1" applyBorder="1" applyAlignment="1" applyProtection="1">
      <alignment horizontal="center" vertical="center" wrapText="1"/>
      <protection/>
    </xf>
    <xf numFmtId="3" fontId="6" fillId="0" borderId="37" xfId="63" applyNumberFormat="1" applyFont="1" applyFill="1" applyBorder="1" applyAlignment="1" applyProtection="1">
      <alignment horizontal="center" vertical="center" wrapText="1"/>
      <protection/>
    </xf>
    <xf numFmtId="3" fontId="6" fillId="0" borderId="38" xfId="63" applyNumberFormat="1" applyFont="1" applyFill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72" fontId="2" fillId="0" borderId="40" xfId="63" applyFont="1" applyFill="1" applyBorder="1" applyAlignment="1" applyProtection="1">
      <alignment horizontal="center" vertical="center" wrapText="1"/>
      <protection/>
    </xf>
    <xf numFmtId="172" fontId="2" fillId="0" borderId="41" xfId="63" applyFont="1" applyFill="1" applyBorder="1" applyAlignment="1" applyProtection="1">
      <alignment horizontal="center" vertical="center" wrapText="1"/>
      <protection/>
    </xf>
    <xf numFmtId="172" fontId="10" fillId="0" borderId="42" xfId="63" applyFont="1" applyFill="1" applyBorder="1" applyAlignment="1" applyProtection="1">
      <alignment horizontal="center" vertical="center" wrapText="1"/>
      <protection/>
    </xf>
    <xf numFmtId="172" fontId="10" fillId="0" borderId="11" xfId="63" applyFont="1" applyFill="1" applyBorder="1" applyAlignment="1" applyProtection="1">
      <alignment horizontal="center" vertical="center" wrapText="1"/>
      <protection/>
    </xf>
    <xf numFmtId="172" fontId="2" fillId="0" borderId="42" xfId="63" applyFont="1" applyFill="1" applyBorder="1" applyAlignment="1" applyProtection="1">
      <alignment horizontal="center" vertical="center" wrapText="1"/>
      <protection/>
    </xf>
    <xf numFmtId="172" fontId="2" fillId="0" borderId="11" xfId="63" applyFont="1" applyFill="1" applyBorder="1" applyAlignment="1" applyProtection="1">
      <alignment horizontal="center" vertical="center" wrapText="1"/>
      <protection/>
    </xf>
    <xf numFmtId="4" fontId="2" fillId="0" borderId="42" xfId="63" applyNumberFormat="1" applyFont="1" applyFill="1" applyBorder="1" applyAlignment="1" applyProtection="1">
      <alignment horizontal="center" vertical="center" wrapText="1"/>
      <protection/>
    </xf>
    <xf numFmtId="4" fontId="2" fillId="0" borderId="11" xfId="63" applyNumberFormat="1" applyFont="1" applyFill="1" applyBorder="1" applyAlignment="1" applyProtection="1">
      <alignment horizontal="center" vertical="center" wrapText="1"/>
      <protection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184" fontId="3" fillId="33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49" fontId="3" fillId="0" borderId="39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right"/>
    </xf>
    <xf numFmtId="0" fontId="3" fillId="0" borderId="3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2" fontId="20" fillId="0" borderId="0" xfId="0" applyNumberFormat="1" applyFont="1" applyAlignment="1">
      <alignment horizontal="center"/>
    </xf>
    <xf numFmtId="0" fontId="18" fillId="34" borderId="4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3" fontId="18" fillId="35" borderId="0" xfId="0" applyNumberFormat="1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7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28575</xdr:rowOff>
    </xdr:from>
    <xdr:to>
      <xdr:col>6</xdr:col>
      <xdr:colOff>590550</xdr:colOff>
      <xdr:row>3</xdr:row>
      <xdr:rowOff>142875</xdr:rowOff>
    </xdr:to>
    <xdr:sp>
      <xdr:nvSpPr>
        <xdr:cNvPr id="1" name="CaixaDeTexto 2"/>
        <xdr:cNvSpPr txBox="1">
          <a:spLocks noChangeArrowheads="1"/>
        </xdr:cNvSpPr>
      </xdr:nvSpPr>
      <xdr:spPr>
        <a:xfrm>
          <a:off x="5314950" y="28575"/>
          <a:ext cx="7524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Pagina 01</a:t>
          </a:r>
        </a:p>
      </xdr:txBody>
    </xdr:sp>
    <xdr:clientData/>
  </xdr:twoCellAnchor>
  <xdr:twoCellAnchor>
    <xdr:from>
      <xdr:col>1</xdr:col>
      <xdr:colOff>1076325</xdr:colOff>
      <xdr:row>0</xdr:row>
      <xdr:rowOff>0</xdr:rowOff>
    </xdr:from>
    <xdr:to>
      <xdr:col>3</xdr:col>
      <xdr:colOff>466725</xdr:colOff>
      <xdr:row>2</xdr:row>
      <xdr:rowOff>38100</xdr:rowOff>
    </xdr:to>
    <xdr:sp>
      <xdr:nvSpPr>
        <xdr:cNvPr id="2" name="Text Box 45"/>
        <xdr:cNvSpPr txBox="1">
          <a:spLocks noChangeArrowheads="1"/>
        </xdr:cNvSpPr>
      </xdr:nvSpPr>
      <xdr:spPr>
        <a:xfrm>
          <a:off x="1438275" y="0"/>
          <a:ext cx="2676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CONSTRUFORT</a:t>
          </a:r>
        </a:p>
      </xdr:txBody>
    </xdr:sp>
    <xdr:clientData/>
  </xdr:twoCellAnchor>
  <xdr:twoCellAnchor>
    <xdr:from>
      <xdr:col>0</xdr:col>
      <xdr:colOff>0</xdr:colOff>
      <xdr:row>2</xdr:row>
      <xdr:rowOff>114300</xdr:rowOff>
    </xdr:from>
    <xdr:to>
      <xdr:col>6</xdr:col>
      <xdr:colOff>257175</xdr:colOff>
      <xdr:row>4</xdr:row>
      <xdr:rowOff>0</xdr:rowOff>
    </xdr:to>
    <xdr:sp>
      <xdr:nvSpPr>
        <xdr:cNvPr id="3" name="Text Box 46"/>
        <xdr:cNvSpPr txBox="1">
          <a:spLocks noChangeArrowheads="1"/>
        </xdr:cNvSpPr>
      </xdr:nvSpPr>
      <xdr:spPr>
        <a:xfrm>
          <a:off x="0" y="438150"/>
          <a:ext cx="5734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CONSTRUTORA CONSTRUFORT EIRELI - EPP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CNPJ.: 11.402.701/0001-73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Avenida Conego Siqueira Mendes, S/N - Centro- CEP.: 68.709-000 - Quatipuru - Pará</a:t>
          </a:r>
        </a:p>
      </xdr:txBody>
    </xdr:sp>
    <xdr:clientData/>
  </xdr:twoCellAnchor>
  <xdr:twoCellAnchor>
    <xdr:from>
      <xdr:col>5</xdr:col>
      <xdr:colOff>457200</xdr:colOff>
      <xdr:row>84</xdr:row>
      <xdr:rowOff>28575</xdr:rowOff>
    </xdr:from>
    <xdr:to>
      <xdr:col>6</xdr:col>
      <xdr:colOff>590550</xdr:colOff>
      <xdr:row>87</xdr:row>
      <xdr:rowOff>142875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5314950" y="17945100"/>
          <a:ext cx="7524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Pagina 03</a:t>
          </a:r>
        </a:p>
      </xdr:txBody>
    </xdr:sp>
    <xdr:clientData/>
  </xdr:twoCellAnchor>
  <xdr:twoCellAnchor>
    <xdr:from>
      <xdr:col>1</xdr:col>
      <xdr:colOff>1076325</xdr:colOff>
      <xdr:row>84</xdr:row>
      <xdr:rowOff>0</xdr:rowOff>
    </xdr:from>
    <xdr:to>
      <xdr:col>3</xdr:col>
      <xdr:colOff>466725</xdr:colOff>
      <xdr:row>86</xdr:row>
      <xdr:rowOff>38100</xdr:rowOff>
    </xdr:to>
    <xdr:sp>
      <xdr:nvSpPr>
        <xdr:cNvPr id="5" name="Text Box 45"/>
        <xdr:cNvSpPr txBox="1">
          <a:spLocks noChangeArrowheads="1"/>
        </xdr:cNvSpPr>
      </xdr:nvSpPr>
      <xdr:spPr>
        <a:xfrm>
          <a:off x="1438275" y="17916525"/>
          <a:ext cx="2676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CONSTRUFORT</a:t>
          </a:r>
        </a:p>
      </xdr:txBody>
    </xdr:sp>
    <xdr:clientData/>
  </xdr:twoCellAnchor>
  <xdr:twoCellAnchor>
    <xdr:from>
      <xdr:col>0</xdr:col>
      <xdr:colOff>0</xdr:colOff>
      <xdr:row>86</xdr:row>
      <xdr:rowOff>114300</xdr:rowOff>
    </xdr:from>
    <xdr:to>
      <xdr:col>6</xdr:col>
      <xdr:colOff>257175</xdr:colOff>
      <xdr:row>88</xdr:row>
      <xdr:rowOff>0</xdr:rowOff>
    </xdr:to>
    <xdr:sp>
      <xdr:nvSpPr>
        <xdr:cNvPr id="6" name="Text Box 46"/>
        <xdr:cNvSpPr txBox="1">
          <a:spLocks noChangeArrowheads="1"/>
        </xdr:cNvSpPr>
      </xdr:nvSpPr>
      <xdr:spPr>
        <a:xfrm>
          <a:off x="0" y="18402300"/>
          <a:ext cx="5734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CONSTRUTORA CONSTRUFORT EIRELI - EPP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CNPJ.: 11.402.701/0001-73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Avenida Conego Siqueira Mendes, S/N - Centro- CEP.: 68.709-000 - Quatipuru - Pará</a:t>
          </a:r>
        </a:p>
      </xdr:txBody>
    </xdr:sp>
    <xdr:clientData/>
  </xdr:twoCellAnchor>
  <xdr:twoCellAnchor>
    <xdr:from>
      <xdr:col>5</xdr:col>
      <xdr:colOff>447675</xdr:colOff>
      <xdr:row>42</xdr:row>
      <xdr:rowOff>28575</xdr:rowOff>
    </xdr:from>
    <xdr:to>
      <xdr:col>6</xdr:col>
      <xdr:colOff>581025</xdr:colOff>
      <xdr:row>45</xdr:row>
      <xdr:rowOff>142875</xdr:rowOff>
    </xdr:to>
    <xdr:sp>
      <xdr:nvSpPr>
        <xdr:cNvPr id="7" name="CaixaDeTexto 1"/>
        <xdr:cNvSpPr txBox="1">
          <a:spLocks noChangeArrowheads="1"/>
        </xdr:cNvSpPr>
      </xdr:nvSpPr>
      <xdr:spPr>
        <a:xfrm>
          <a:off x="5305425" y="8896350"/>
          <a:ext cx="7524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Pagina 02</a:t>
          </a:r>
        </a:p>
      </xdr:txBody>
    </xdr:sp>
    <xdr:clientData/>
  </xdr:twoCellAnchor>
  <xdr:twoCellAnchor>
    <xdr:from>
      <xdr:col>1</xdr:col>
      <xdr:colOff>1076325</xdr:colOff>
      <xdr:row>42</xdr:row>
      <xdr:rowOff>0</xdr:rowOff>
    </xdr:from>
    <xdr:to>
      <xdr:col>3</xdr:col>
      <xdr:colOff>466725</xdr:colOff>
      <xdr:row>44</xdr:row>
      <xdr:rowOff>38100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1438275" y="8867775"/>
          <a:ext cx="2676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CONSTRUFORT</a:t>
          </a:r>
        </a:p>
      </xdr:txBody>
    </xdr:sp>
    <xdr:clientData/>
  </xdr:twoCellAnchor>
  <xdr:twoCellAnchor>
    <xdr:from>
      <xdr:col>0</xdr:col>
      <xdr:colOff>0</xdr:colOff>
      <xdr:row>44</xdr:row>
      <xdr:rowOff>114300</xdr:rowOff>
    </xdr:from>
    <xdr:to>
      <xdr:col>6</xdr:col>
      <xdr:colOff>257175</xdr:colOff>
      <xdr:row>46</xdr:row>
      <xdr:rowOff>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0" y="9382125"/>
          <a:ext cx="57340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CONSTRUTORA CONSTRUFORT EIRELI - EPP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CNPJ.: 11.402.701/0001-73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Avenida Conego Siqueira Mendes, S/N - Centro- CEP.: 68.709-000 - Quatipuru - Pará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142875</xdr:rowOff>
    </xdr:from>
    <xdr:to>
      <xdr:col>9</xdr:col>
      <xdr:colOff>0</xdr:colOff>
      <xdr:row>2</xdr:row>
      <xdr:rowOff>228600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4933950" y="428625"/>
          <a:ext cx="3038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0" bIns="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CONSTRUFORT</a:t>
          </a:r>
        </a:p>
      </xdr:txBody>
    </xdr:sp>
    <xdr:clientData/>
  </xdr:twoCellAnchor>
  <xdr:twoCellAnchor>
    <xdr:from>
      <xdr:col>3</xdr:col>
      <xdr:colOff>304800</xdr:colOff>
      <xdr:row>3</xdr:row>
      <xdr:rowOff>47625</xdr:rowOff>
    </xdr:from>
    <xdr:to>
      <xdr:col>10</xdr:col>
      <xdr:colOff>533400</xdr:colOff>
      <xdr:row>5</xdr:row>
      <xdr:rowOff>190500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3448050" y="866775"/>
          <a:ext cx="59531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CONSTRUTORA CONSTRUFORT EIRELI - EPP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CNPJ.: 11.402.701/0001-73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Avenida Conego Siqueira Mendes, S/N - Centro- CEP.: 68.709-000 - Quatipuru - Pará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0</xdr:row>
      <xdr:rowOff>0</xdr:rowOff>
    </xdr:from>
    <xdr:to>
      <xdr:col>4</xdr:col>
      <xdr:colOff>304800</xdr:colOff>
      <xdr:row>2</xdr:row>
      <xdr:rowOff>38100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1485900" y="0"/>
          <a:ext cx="6743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0" bIns="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CONSTRUFORT</a:t>
          </a:r>
        </a:p>
      </xdr:txBody>
    </xdr:sp>
    <xdr:clientData/>
  </xdr:twoCellAnchor>
  <xdr:twoCellAnchor>
    <xdr:from>
      <xdr:col>0</xdr:col>
      <xdr:colOff>0</xdr:colOff>
      <xdr:row>2</xdr:row>
      <xdr:rowOff>142875</xdr:rowOff>
    </xdr:from>
    <xdr:to>
      <xdr:col>5</xdr:col>
      <xdr:colOff>19050</xdr:colOff>
      <xdr:row>8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0" y="466725"/>
          <a:ext cx="98107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CONSTRUTORA CONSTRUFORT EIRELI - EPP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CNPJ.: 11.402.701/0001-73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Avenida Conego Siqueira Mendes, S/N - Centro- CEP.: 68.709-000 - Quatipuru - Pará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view="pageBreakPreview" zoomScale="130" zoomScaleNormal="118" zoomScaleSheetLayoutView="130" zoomScalePageLayoutView="0" workbookViewId="0" topLeftCell="A1">
      <selection activeCell="I5" sqref="I5"/>
    </sheetView>
  </sheetViews>
  <sheetFormatPr defaultColWidth="9.140625" defaultRowHeight="12.75"/>
  <cols>
    <col min="1" max="1" width="5.421875" style="0" customWidth="1"/>
    <col min="2" max="2" width="44.140625" style="0" customWidth="1"/>
    <col min="3" max="3" width="5.140625" style="0" customWidth="1"/>
    <col min="4" max="4" width="8.8515625" style="68" customWidth="1"/>
    <col min="5" max="6" width="9.28125" style="0" customWidth="1"/>
    <col min="7" max="7" width="13.140625" style="0" bestFit="1" customWidth="1"/>
    <col min="9" max="9" width="11.28125" style="82" bestFit="1" customWidth="1"/>
    <col min="11" max="11" width="10.28125" style="0" customWidth="1"/>
  </cols>
  <sheetData>
    <row r="1" spans="1:7" ht="12.75">
      <c r="A1" s="117"/>
      <c r="B1" s="118"/>
      <c r="C1" s="118"/>
      <c r="D1" s="118"/>
      <c r="E1" s="118"/>
      <c r="F1" s="118"/>
      <c r="G1" s="119"/>
    </row>
    <row r="2" spans="1:7" ht="12.75">
      <c r="A2" s="120"/>
      <c r="B2" s="121"/>
      <c r="C2" s="121"/>
      <c r="D2" s="121"/>
      <c r="E2" s="121"/>
      <c r="F2" s="121"/>
      <c r="G2" s="122"/>
    </row>
    <row r="3" spans="1:7" ht="12.75">
      <c r="A3" s="120"/>
      <c r="B3" s="121"/>
      <c r="C3" s="121"/>
      <c r="D3" s="121"/>
      <c r="E3" s="121"/>
      <c r="F3" s="121"/>
      <c r="G3" s="122"/>
    </row>
    <row r="4" spans="1:9" ht="33" customHeight="1" thickBot="1">
      <c r="A4" s="123"/>
      <c r="B4" s="124"/>
      <c r="C4" s="124"/>
      <c r="D4" s="124"/>
      <c r="E4" s="124"/>
      <c r="F4" s="124"/>
      <c r="G4" s="125"/>
      <c r="I4" s="82">
        <v>1.23</v>
      </c>
    </row>
    <row r="5" spans="1:7" ht="12.75">
      <c r="A5" s="126" t="s">
        <v>6</v>
      </c>
      <c r="B5" s="128" t="s">
        <v>7</v>
      </c>
      <c r="C5" s="130" t="s">
        <v>5</v>
      </c>
      <c r="D5" s="132" t="s">
        <v>0</v>
      </c>
      <c r="E5" s="134" t="s">
        <v>1</v>
      </c>
      <c r="F5" s="134"/>
      <c r="G5" s="135"/>
    </row>
    <row r="6" spans="1:7" ht="23.25" customHeight="1">
      <c r="A6" s="127"/>
      <c r="B6" s="129"/>
      <c r="C6" s="131"/>
      <c r="D6" s="133"/>
      <c r="E6" s="11" t="s">
        <v>2</v>
      </c>
      <c r="F6" s="5" t="s">
        <v>3</v>
      </c>
      <c r="G6" s="90" t="s">
        <v>4</v>
      </c>
    </row>
    <row r="7" spans="1:7" ht="12.75" customHeight="1">
      <c r="A7" s="111" t="s">
        <v>125</v>
      </c>
      <c r="B7" s="112"/>
      <c r="C7" s="112"/>
      <c r="D7" s="112"/>
      <c r="E7" s="112"/>
      <c r="F7" s="112"/>
      <c r="G7" s="113"/>
    </row>
    <row r="8" spans="1:7" ht="39.75" customHeight="1">
      <c r="A8" s="114"/>
      <c r="B8" s="115"/>
      <c r="C8" s="115"/>
      <c r="D8" s="115"/>
      <c r="E8" s="115"/>
      <c r="F8" s="115"/>
      <c r="G8" s="116"/>
    </row>
    <row r="9" spans="1:7" ht="12.75">
      <c r="A9" s="91" t="s">
        <v>8</v>
      </c>
      <c r="B9" s="12" t="s">
        <v>86</v>
      </c>
      <c r="C9" s="17"/>
      <c r="D9" s="69"/>
      <c r="E9" s="16"/>
      <c r="F9" s="3"/>
      <c r="G9" s="92">
        <f>SUM(F10:F11)</f>
        <v>9060.94383</v>
      </c>
    </row>
    <row r="10" spans="1:9" ht="13.5" customHeight="1">
      <c r="A10" s="93" t="s">
        <v>9</v>
      </c>
      <c r="B10" s="78" t="s">
        <v>126</v>
      </c>
      <c r="C10" s="74" t="s">
        <v>272</v>
      </c>
      <c r="D10" s="79">
        <v>1</v>
      </c>
      <c r="E10" s="15">
        <f>SUM(I10*$I$4)</f>
        <v>7616.2092</v>
      </c>
      <c r="F10" s="2">
        <f>SUM(D10*E10)</f>
        <v>7616.2092</v>
      </c>
      <c r="G10" s="92"/>
      <c r="I10" s="6">
        <v>6192.04</v>
      </c>
    </row>
    <row r="11" spans="1:9" ht="12.75">
      <c r="A11" s="93" t="s">
        <v>10</v>
      </c>
      <c r="B11" s="98" t="s">
        <v>127</v>
      </c>
      <c r="C11" s="74" t="s">
        <v>22</v>
      </c>
      <c r="D11" s="79">
        <v>230.31</v>
      </c>
      <c r="E11" s="15">
        <f>SUM(I11*$I$4)</f>
        <v>6.273</v>
      </c>
      <c r="F11" s="2">
        <f>SUM(D11*E11)</f>
        <v>1444.73463</v>
      </c>
      <c r="G11" s="92"/>
      <c r="I11" s="6">
        <v>5.1</v>
      </c>
    </row>
    <row r="12" spans="1:9" ht="12.75">
      <c r="A12" s="91" t="s">
        <v>12</v>
      </c>
      <c r="B12" s="87" t="s">
        <v>130</v>
      </c>
      <c r="C12" s="74"/>
      <c r="D12" s="79"/>
      <c r="E12" s="15"/>
      <c r="F12" s="2"/>
      <c r="G12" s="92">
        <f>SUM(F13:F18)</f>
        <v>10380.544164</v>
      </c>
      <c r="I12" s="6"/>
    </row>
    <row r="13" spans="1:9" ht="12.75">
      <c r="A13" s="93" t="s">
        <v>13</v>
      </c>
      <c r="B13" s="101" t="s">
        <v>131</v>
      </c>
      <c r="C13" s="74" t="s">
        <v>22</v>
      </c>
      <c r="D13" s="79">
        <v>152.68</v>
      </c>
      <c r="E13" s="15">
        <f aca="true" t="shared" si="0" ref="E13:E18">SUM(I13*$I$4)</f>
        <v>32.6565</v>
      </c>
      <c r="F13" s="2">
        <f aca="true" t="shared" si="1" ref="F13:F18">SUM(D13*E13)</f>
        <v>4985.99442</v>
      </c>
      <c r="G13" s="92"/>
      <c r="I13" s="6">
        <v>26.55</v>
      </c>
    </row>
    <row r="14" spans="1:9" ht="12.75">
      <c r="A14" s="93" t="s">
        <v>14</v>
      </c>
      <c r="B14" s="101" t="s">
        <v>132</v>
      </c>
      <c r="C14" s="74" t="s">
        <v>85</v>
      </c>
      <c r="D14" s="79">
        <v>1</v>
      </c>
      <c r="E14" s="15">
        <f t="shared" si="0"/>
        <v>75.4359</v>
      </c>
      <c r="F14" s="2">
        <f t="shared" si="1"/>
        <v>75.4359</v>
      </c>
      <c r="G14" s="92"/>
      <c r="I14" s="6">
        <v>61.33</v>
      </c>
    </row>
    <row r="15" spans="1:9" ht="12.75">
      <c r="A15" s="93" t="s">
        <v>15</v>
      </c>
      <c r="B15" s="101" t="s">
        <v>133</v>
      </c>
      <c r="C15" s="74" t="s">
        <v>22</v>
      </c>
      <c r="D15" s="79">
        <v>10.62</v>
      </c>
      <c r="E15" s="15">
        <f t="shared" si="0"/>
        <v>10.0368</v>
      </c>
      <c r="F15" s="2">
        <f t="shared" si="1"/>
        <v>106.59081599999999</v>
      </c>
      <c r="G15" s="92"/>
      <c r="I15" s="6">
        <v>8.16</v>
      </c>
    </row>
    <row r="16" spans="1:9" ht="12.75">
      <c r="A16" s="93" t="s">
        <v>137</v>
      </c>
      <c r="B16" s="101" t="s">
        <v>134</v>
      </c>
      <c r="C16" s="74" t="s">
        <v>22</v>
      </c>
      <c r="D16" s="79">
        <v>128.08</v>
      </c>
      <c r="E16" s="15">
        <f t="shared" si="0"/>
        <v>35.1903</v>
      </c>
      <c r="F16" s="2">
        <f t="shared" si="1"/>
        <v>4507.173624000001</v>
      </c>
      <c r="G16" s="92"/>
      <c r="I16" s="6">
        <v>28.61</v>
      </c>
    </row>
    <row r="17" spans="1:9" ht="12.75">
      <c r="A17" s="93" t="s">
        <v>138</v>
      </c>
      <c r="B17" s="101" t="s">
        <v>135</v>
      </c>
      <c r="C17" s="74" t="s">
        <v>22</v>
      </c>
      <c r="D17" s="79">
        <v>24.08</v>
      </c>
      <c r="E17" s="15">
        <f t="shared" si="0"/>
        <v>6.2853</v>
      </c>
      <c r="F17" s="2">
        <f t="shared" si="1"/>
        <v>151.350024</v>
      </c>
      <c r="G17" s="92"/>
      <c r="I17" s="6">
        <v>5.11</v>
      </c>
    </row>
    <row r="18" spans="1:9" ht="12.75">
      <c r="A18" s="93" t="s">
        <v>139</v>
      </c>
      <c r="B18" s="101" t="s">
        <v>136</v>
      </c>
      <c r="C18" s="74" t="s">
        <v>22</v>
      </c>
      <c r="D18" s="79">
        <v>152.68</v>
      </c>
      <c r="E18" s="15">
        <f t="shared" si="0"/>
        <v>3.6285000000000003</v>
      </c>
      <c r="F18" s="2">
        <f t="shared" si="1"/>
        <v>553.9993800000001</v>
      </c>
      <c r="G18" s="92"/>
      <c r="I18" s="6">
        <v>2.95</v>
      </c>
    </row>
    <row r="19" spans="1:10" ht="16.5" customHeight="1">
      <c r="A19" s="94" t="s">
        <v>82</v>
      </c>
      <c r="B19" s="87" t="s">
        <v>129</v>
      </c>
      <c r="C19" s="76"/>
      <c r="D19" s="70"/>
      <c r="E19" s="15"/>
      <c r="F19" s="2"/>
      <c r="G19" s="92">
        <f>SUM(F20:F21)</f>
        <v>148.74537600000002</v>
      </c>
      <c r="I19" s="6"/>
      <c r="J19" s="1"/>
    </row>
    <row r="20" spans="1:10" ht="15.75">
      <c r="A20" s="95" t="s">
        <v>16</v>
      </c>
      <c r="B20" s="7" t="s">
        <v>84</v>
      </c>
      <c r="C20" s="76" t="s">
        <v>85</v>
      </c>
      <c r="D20" s="70">
        <v>1.53</v>
      </c>
      <c r="E20" s="15">
        <f>SUM(I20*$I$4)</f>
        <v>89.3472</v>
      </c>
      <c r="F20" s="2">
        <f>SUM(D20*E20)</f>
        <v>136.70121600000002</v>
      </c>
      <c r="G20" s="96"/>
      <c r="I20" s="6">
        <v>72.64</v>
      </c>
      <c r="J20" s="1"/>
    </row>
    <row r="21" spans="1:10" ht="15.75">
      <c r="A21" s="95" t="s">
        <v>17</v>
      </c>
      <c r="B21" s="7" t="s">
        <v>128</v>
      </c>
      <c r="C21" s="76" t="s">
        <v>85</v>
      </c>
      <c r="D21" s="70">
        <v>0.6</v>
      </c>
      <c r="E21" s="15">
        <f>SUM(I21*$I$4)</f>
        <v>20.0736</v>
      </c>
      <c r="F21" s="2">
        <f>SUM(D21*E21)</f>
        <v>12.04416</v>
      </c>
      <c r="G21" s="96"/>
      <c r="I21" s="6">
        <v>16.32</v>
      </c>
      <c r="J21" s="1"/>
    </row>
    <row r="22" spans="1:10" s="20" customFormat="1" ht="15.75">
      <c r="A22" s="94" t="s">
        <v>87</v>
      </c>
      <c r="B22" s="77" t="s">
        <v>140</v>
      </c>
      <c r="C22" s="99"/>
      <c r="D22" s="72"/>
      <c r="E22" s="16"/>
      <c r="F22" s="3"/>
      <c r="G22" s="92">
        <f>SUM(F23:F25)</f>
        <v>2074.653669</v>
      </c>
      <c r="I22" s="100"/>
      <c r="J22" s="73"/>
    </row>
    <row r="23" spans="1:10" ht="15.75">
      <c r="A23" s="95" t="s">
        <v>88</v>
      </c>
      <c r="B23" s="4" t="s">
        <v>141</v>
      </c>
      <c r="C23" s="76" t="s">
        <v>85</v>
      </c>
      <c r="D23" s="70">
        <v>0.63</v>
      </c>
      <c r="E23" s="15">
        <f>SUM(I23*$I$4)</f>
        <v>1851.4329</v>
      </c>
      <c r="F23" s="2">
        <f>SUM(D23*E23)</f>
        <v>1166.402727</v>
      </c>
      <c r="G23" s="96"/>
      <c r="I23" s="6">
        <v>1505.23</v>
      </c>
      <c r="J23" s="1"/>
    </row>
    <row r="24" spans="1:10" ht="15.75">
      <c r="A24" s="95" t="s">
        <v>89</v>
      </c>
      <c r="B24" s="4" t="s">
        <v>142</v>
      </c>
      <c r="C24" s="76" t="s">
        <v>85</v>
      </c>
      <c r="D24" s="70">
        <v>0.22</v>
      </c>
      <c r="E24" s="15">
        <f>SUM(I24*$I$4)</f>
        <v>3810.9705</v>
      </c>
      <c r="F24" s="2">
        <f>SUM(D24*E24)</f>
        <v>838.41351</v>
      </c>
      <c r="G24" s="96"/>
      <c r="I24" s="6">
        <v>3098.35</v>
      </c>
      <c r="J24" s="1"/>
    </row>
    <row r="25" spans="1:10" ht="16.5" customHeight="1">
      <c r="A25" s="95" t="s">
        <v>90</v>
      </c>
      <c r="B25" s="4" t="s">
        <v>143</v>
      </c>
      <c r="C25" s="76" t="s">
        <v>85</v>
      </c>
      <c r="D25" s="70">
        <v>0.07</v>
      </c>
      <c r="E25" s="15">
        <f>SUM(I25*$I$4)</f>
        <v>997.6776</v>
      </c>
      <c r="F25" s="2">
        <f>SUM(D25*E25)</f>
        <v>69.837432</v>
      </c>
      <c r="G25" s="92"/>
      <c r="I25" s="6">
        <v>811.12</v>
      </c>
      <c r="J25" s="1"/>
    </row>
    <row r="26" spans="1:10" ht="16.5" customHeight="1">
      <c r="A26" s="94" t="s">
        <v>91</v>
      </c>
      <c r="B26" s="13" t="s">
        <v>145</v>
      </c>
      <c r="C26" s="67"/>
      <c r="D26" s="70"/>
      <c r="E26" s="15"/>
      <c r="F26" s="2"/>
      <c r="G26" s="92">
        <f>SUM(F27:F27)</f>
        <v>3515.5982999999997</v>
      </c>
      <c r="J26" s="1"/>
    </row>
    <row r="27" spans="1:10" ht="28.5" customHeight="1">
      <c r="A27" s="95" t="s">
        <v>92</v>
      </c>
      <c r="B27" s="4" t="s">
        <v>144</v>
      </c>
      <c r="C27" s="67" t="s">
        <v>85</v>
      </c>
      <c r="D27" s="70">
        <v>0.85</v>
      </c>
      <c r="E27" s="15">
        <f>SUM(I27*$I$4)</f>
        <v>4135.998</v>
      </c>
      <c r="F27" s="2">
        <f>SUM(D27*E27)</f>
        <v>3515.5982999999997</v>
      </c>
      <c r="G27" s="92"/>
      <c r="I27" s="82">
        <v>3362.6</v>
      </c>
      <c r="J27" s="1"/>
    </row>
    <row r="28" spans="1:10" ht="16.5" customHeight="1">
      <c r="A28" s="94" t="s">
        <v>93</v>
      </c>
      <c r="B28" s="13" t="s">
        <v>146</v>
      </c>
      <c r="C28" s="67"/>
      <c r="D28" s="70"/>
      <c r="E28" s="15"/>
      <c r="F28" s="2"/>
      <c r="G28" s="92">
        <f>SUM(F29:F29)</f>
        <v>10984.741074</v>
      </c>
      <c r="J28" s="1"/>
    </row>
    <row r="29" spans="1:10" ht="16.5" customHeight="1">
      <c r="A29" s="95" t="s">
        <v>95</v>
      </c>
      <c r="B29" s="4" t="s">
        <v>147</v>
      </c>
      <c r="C29" s="67" t="s">
        <v>22</v>
      </c>
      <c r="D29" s="70">
        <v>93.79</v>
      </c>
      <c r="E29" s="15">
        <f>SUM(I29*$I$4)</f>
        <v>117.1206</v>
      </c>
      <c r="F29" s="2">
        <f>SUM(D29*E29)</f>
        <v>10984.741074</v>
      </c>
      <c r="G29" s="96"/>
      <c r="I29" s="82">
        <v>95.22</v>
      </c>
      <c r="J29" s="1"/>
    </row>
    <row r="30" spans="1:10" ht="16.5" customHeight="1">
      <c r="A30" s="94" t="s">
        <v>96</v>
      </c>
      <c r="B30" s="13" t="s">
        <v>94</v>
      </c>
      <c r="C30" s="67"/>
      <c r="D30" s="70"/>
      <c r="E30" s="15"/>
      <c r="F30" s="2"/>
      <c r="G30" s="92">
        <f>SUM(F31:F34)</f>
        <v>43558.255926</v>
      </c>
      <c r="J30" s="1"/>
    </row>
    <row r="31" spans="1:10" ht="16.5" customHeight="1">
      <c r="A31" s="95" t="s">
        <v>98</v>
      </c>
      <c r="B31" s="4" t="s">
        <v>148</v>
      </c>
      <c r="C31" s="67" t="s">
        <v>22</v>
      </c>
      <c r="D31" s="70">
        <v>169.56</v>
      </c>
      <c r="E31" s="15">
        <f>SUM(I31*$I$4)</f>
        <v>126.5301</v>
      </c>
      <c r="F31" s="2">
        <f>SUM(D31*E31)</f>
        <v>21454.443756</v>
      </c>
      <c r="G31" s="96"/>
      <c r="I31" s="82">
        <v>102.87</v>
      </c>
      <c r="J31" s="1"/>
    </row>
    <row r="32" spans="1:10" ht="16.5" customHeight="1">
      <c r="A32" s="95" t="s">
        <v>152</v>
      </c>
      <c r="B32" s="4" t="s">
        <v>149</v>
      </c>
      <c r="C32" s="67" t="s">
        <v>22</v>
      </c>
      <c r="D32" s="70">
        <v>169.56</v>
      </c>
      <c r="E32" s="15">
        <f>SUM(I32*$I$4)</f>
        <v>120.7491</v>
      </c>
      <c r="F32" s="2">
        <f>SUM(D32*E32)</f>
        <v>20474.217396</v>
      </c>
      <c r="G32" s="96"/>
      <c r="I32" s="82">
        <v>98.17</v>
      </c>
      <c r="J32" s="1"/>
    </row>
    <row r="33" spans="1:10" ht="16.5" customHeight="1">
      <c r="A33" s="95" t="s">
        <v>99</v>
      </c>
      <c r="B33" s="4" t="s">
        <v>150</v>
      </c>
      <c r="C33" s="67" t="s">
        <v>273</v>
      </c>
      <c r="D33" s="70">
        <v>21.09</v>
      </c>
      <c r="E33" s="15">
        <f>SUM(I33*$I$4)</f>
        <v>27.638099999999998</v>
      </c>
      <c r="F33" s="2">
        <f>SUM(D33*E33)</f>
        <v>582.887529</v>
      </c>
      <c r="G33" s="96"/>
      <c r="I33" s="82">
        <v>22.47</v>
      </c>
      <c r="J33" s="1"/>
    </row>
    <row r="34" spans="1:10" ht="16.5" customHeight="1">
      <c r="A34" s="95" t="s">
        <v>153</v>
      </c>
      <c r="B34" s="4" t="s">
        <v>151</v>
      </c>
      <c r="C34" s="67" t="s">
        <v>273</v>
      </c>
      <c r="D34" s="70">
        <v>63.27</v>
      </c>
      <c r="E34" s="15">
        <f>SUM(I34*$I$4)</f>
        <v>16.543499999999998</v>
      </c>
      <c r="F34" s="2">
        <f>SUM(D34*E34)</f>
        <v>1046.7072449999998</v>
      </c>
      <c r="G34" s="96"/>
      <c r="I34" s="82">
        <v>13.45</v>
      </c>
      <c r="J34" s="1"/>
    </row>
    <row r="35" spans="1:10" ht="16.5" customHeight="1">
      <c r="A35" s="94" t="s">
        <v>102</v>
      </c>
      <c r="B35" s="13" t="s">
        <v>97</v>
      </c>
      <c r="C35" s="67"/>
      <c r="D35" s="70"/>
      <c r="E35" s="15"/>
      <c r="F35" s="2"/>
      <c r="G35" s="92">
        <f>SUM(F36:F41)</f>
        <v>34455.692709</v>
      </c>
      <c r="J35" s="1"/>
    </row>
    <row r="36" spans="1:10" ht="16.5" customHeight="1">
      <c r="A36" s="95" t="s">
        <v>103</v>
      </c>
      <c r="B36" s="4" t="s">
        <v>154</v>
      </c>
      <c r="C36" s="67" t="s">
        <v>22</v>
      </c>
      <c r="D36" s="70">
        <v>12.81</v>
      </c>
      <c r="E36" s="15">
        <f aca="true" t="shared" si="2" ref="E36:E41">SUM(I36*$I$4)</f>
        <v>439.9833</v>
      </c>
      <c r="F36" s="2">
        <f aca="true" t="shared" si="3" ref="F36:F41">SUM(D36*E36)</f>
        <v>5636.186073</v>
      </c>
      <c r="G36" s="96"/>
      <c r="I36" s="82">
        <v>357.71</v>
      </c>
      <c r="J36" s="1"/>
    </row>
    <row r="37" spans="1:10" ht="16.5" customHeight="1">
      <c r="A37" s="95" t="s">
        <v>104</v>
      </c>
      <c r="B37" s="4" t="s">
        <v>155</v>
      </c>
      <c r="C37" s="67" t="s">
        <v>22</v>
      </c>
      <c r="D37" s="70">
        <v>10.44</v>
      </c>
      <c r="E37" s="15">
        <f t="shared" si="2"/>
        <v>869.0811</v>
      </c>
      <c r="F37" s="2">
        <f t="shared" si="3"/>
        <v>9073.206683999999</v>
      </c>
      <c r="G37" s="96"/>
      <c r="I37" s="82">
        <v>706.57</v>
      </c>
      <c r="J37" s="1"/>
    </row>
    <row r="38" spans="1:10" ht="16.5" customHeight="1">
      <c r="A38" s="95" t="s">
        <v>160</v>
      </c>
      <c r="B38" s="4" t="s">
        <v>156</v>
      </c>
      <c r="C38" s="67" t="s">
        <v>22</v>
      </c>
      <c r="D38" s="70">
        <v>18.28</v>
      </c>
      <c r="E38" s="15">
        <f t="shared" si="2"/>
        <v>343.94489999999996</v>
      </c>
      <c r="F38" s="2">
        <f t="shared" si="3"/>
        <v>6287.312771999999</v>
      </c>
      <c r="G38" s="96"/>
      <c r="I38" s="82">
        <v>279.63</v>
      </c>
      <c r="J38" s="1"/>
    </row>
    <row r="39" spans="1:10" ht="16.5" customHeight="1">
      <c r="A39" s="95" t="s">
        <v>161</v>
      </c>
      <c r="B39" s="4" t="s">
        <v>157</v>
      </c>
      <c r="C39" s="67" t="s">
        <v>22</v>
      </c>
      <c r="D39" s="70">
        <v>0.96</v>
      </c>
      <c r="E39" s="15">
        <f t="shared" si="2"/>
        <v>1389.2727</v>
      </c>
      <c r="F39" s="2">
        <f t="shared" si="3"/>
        <v>1333.7017919999998</v>
      </c>
      <c r="G39" s="96"/>
      <c r="I39" s="82">
        <v>1129.49</v>
      </c>
      <c r="J39" s="1"/>
    </row>
    <row r="40" spans="1:10" ht="16.5" customHeight="1">
      <c r="A40" s="95" t="s">
        <v>162</v>
      </c>
      <c r="B40" s="4" t="s">
        <v>158</v>
      </c>
      <c r="C40" s="67" t="s">
        <v>22</v>
      </c>
      <c r="D40" s="70">
        <v>2.1</v>
      </c>
      <c r="E40" s="15">
        <f t="shared" si="2"/>
        <v>610.6949999999999</v>
      </c>
      <c r="F40" s="2">
        <f t="shared" si="3"/>
        <v>1282.4595</v>
      </c>
      <c r="G40" s="96"/>
      <c r="I40" s="82">
        <v>496.5</v>
      </c>
      <c r="J40" s="1"/>
    </row>
    <row r="41" spans="1:10" ht="22.5">
      <c r="A41" s="95" t="s">
        <v>163</v>
      </c>
      <c r="B41" s="4" t="s">
        <v>159</v>
      </c>
      <c r="C41" s="67" t="s">
        <v>22</v>
      </c>
      <c r="D41" s="70">
        <v>8.64</v>
      </c>
      <c r="E41" s="15">
        <f t="shared" si="2"/>
        <v>1254.9567</v>
      </c>
      <c r="F41" s="2">
        <f t="shared" si="3"/>
        <v>10842.825888000001</v>
      </c>
      <c r="G41" s="96"/>
      <c r="I41" s="82">
        <v>1020.29</v>
      </c>
      <c r="J41" s="1"/>
    </row>
    <row r="42" spans="1:10" ht="16.5" thickBot="1">
      <c r="A42" s="103"/>
      <c r="B42" s="104"/>
      <c r="C42" s="105"/>
      <c r="D42" s="106"/>
      <c r="E42" s="107"/>
      <c r="F42" s="108"/>
      <c r="G42" s="97"/>
      <c r="J42" s="1"/>
    </row>
    <row r="43" spans="1:10" ht="15.75">
      <c r="A43" s="117"/>
      <c r="B43" s="118"/>
      <c r="C43" s="118"/>
      <c r="D43" s="118"/>
      <c r="E43" s="118"/>
      <c r="F43" s="118"/>
      <c r="G43" s="119"/>
      <c r="J43" s="1"/>
    </row>
    <row r="44" spans="1:10" ht="15.75">
      <c r="A44" s="120"/>
      <c r="B44" s="121"/>
      <c r="C44" s="121"/>
      <c r="D44" s="121"/>
      <c r="E44" s="121"/>
      <c r="F44" s="121"/>
      <c r="G44" s="122"/>
      <c r="J44" s="1"/>
    </row>
    <row r="45" spans="1:10" ht="15.75">
      <c r="A45" s="120"/>
      <c r="B45" s="121"/>
      <c r="C45" s="121"/>
      <c r="D45" s="121"/>
      <c r="E45" s="121"/>
      <c r="F45" s="121"/>
      <c r="G45" s="122"/>
      <c r="J45" s="1"/>
    </row>
    <row r="46" spans="1:10" ht="34.5" customHeight="1" thickBot="1">
      <c r="A46" s="123"/>
      <c r="B46" s="124"/>
      <c r="C46" s="124"/>
      <c r="D46" s="124"/>
      <c r="E46" s="124"/>
      <c r="F46" s="124"/>
      <c r="G46" s="125"/>
      <c r="J46" s="1"/>
    </row>
    <row r="47" spans="1:10" ht="15.75">
      <c r="A47" s="126" t="s">
        <v>6</v>
      </c>
      <c r="B47" s="128" t="s">
        <v>7</v>
      </c>
      <c r="C47" s="130" t="s">
        <v>5</v>
      </c>
      <c r="D47" s="132" t="s">
        <v>0</v>
      </c>
      <c r="E47" s="134" t="s">
        <v>1</v>
      </c>
      <c r="F47" s="134"/>
      <c r="G47" s="135"/>
      <c r="J47" s="1"/>
    </row>
    <row r="48" spans="1:10" ht="22.5">
      <c r="A48" s="127"/>
      <c r="B48" s="129"/>
      <c r="C48" s="131"/>
      <c r="D48" s="133"/>
      <c r="E48" s="11" t="s">
        <v>2</v>
      </c>
      <c r="F48" s="5" t="s">
        <v>3</v>
      </c>
      <c r="G48" s="90" t="s">
        <v>4</v>
      </c>
      <c r="J48" s="1"/>
    </row>
    <row r="49" spans="1:10" ht="15.75">
      <c r="A49" s="111" t="s">
        <v>125</v>
      </c>
      <c r="B49" s="112"/>
      <c r="C49" s="112"/>
      <c r="D49" s="112"/>
      <c r="E49" s="112"/>
      <c r="F49" s="112"/>
      <c r="G49" s="113"/>
      <c r="J49" s="1"/>
    </row>
    <row r="50" spans="1:10" ht="15.75">
      <c r="A50" s="114"/>
      <c r="B50" s="115"/>
      <c r="C50" s="115"/>
      <c r="D50" s="115"/>
      <c r="E50" s="115"/>
      <c r="F50" s="115"/>
      <c r="G50" s="116"/>
      <c r="J50" s="1"/>
    </row>
    <row r="51" spans="1:10" ht="16.5" customHeight="1">
      <c r="A51" s="94" t="s">
        <v>105</v>
      </c>
      <c r="B51" s="13" t="s">
        <v>164</v>
      </c>
      <c r="C51" s="67"/>
      <c r="D51" s="70"/>
      <c r="E51" s="15"/>
      <c r="F51" s="2"/>
      <c r="G51" s="92">
        <f>SUM(F52:F53)</f>
        <v>923.9144999999999</v>
      </c>
      <c r="J51" s="1"/>
    </row>
    <row r="52" spans="1:10" ht="16.5" customHeight="1">
      <c r="A52" s="95" t="s">
        <v>107</v>
      </c>
      <c r="B52" s="4" t="s">
        <v>165</v>
      </c>
      <c r="C52" s="67" t="s">
        <v>113</v>
      </c>
      <c r="D52" s="70">
        <v>2</v>
      </c>
      <c r="E52" s="15">
        <f>SUM(I52*$I$4)</f>
        <v>97.47749999999999</v>
      </c>
      <c r="F52" s="2">
        <f>SUM(D52*E52)</f>
        <v>194.95499999999998</v>
      </c>
      <c r="G52" s="96"/>
      <c r="I52" s="82">
        <v>79.25</v>
      </c>
      <c r="J52" s="1"/>
    </row>
    <row r="53" spans="1:10" ht="16.5" customHeight="1">
      <c r="A53" s="95" t="s">
        <v>108</v>
      </c>
      <c r="B53" s="4" t="s">
        <v>100</v>
      </c>
      <c r="C53" s="67" t="s">
        <v>113</v>
      </c>
      <c r="D53" s="70">
        <v>5</v>
      </c>
      <c r="E53" s="15">
        <f>SUM(I53*$I$4)</f>
        <v>145.7919</v>
      </c>
      <c r="F53" s="2">
        <f>SUM(D53*E53)</f>
        <v>728.9594999999999</v>
      </c>
      <c r="G53" s="96"/>
      <c r="I53" s="82">
        <v>118.53</v>
      </c>
      <c r="J53" s="1"/>
    </row>
    <row r="54" spans="1:10" ht="16.5" customHeight="1">
      <c r="A54" s="94" t="s">
        <v>109</v>
      </c>
      <c r="B54" s="13" t="s">
        <v>166</v>
      </c>
      <c r="C54" s="67"/>
      <c r="D54" s="70"/>
      <c r="E54" s="15"/>
      <c r="F54" s="2"/>
      <c r="G54" s="92">
        <f>SUM(F55:F57)</f>
        <v>16751.130273000002</v>
      </c>
      <c r="J54" s="1"/>
    </row>
    <row r="55" spans="1:10" ht="16.5" customHeight="1">
      <c r="A55" s="95" t="s">
        <v>110</v>
      </c>
      <c r="B55" s="4" t="s">
        <v>167</v>
      </c>
      <c r="C55" s="67" t="s">
        <v>22</v>
      </c>
      <c r="D55" s="70">
        <v>187.58</v>
      </c>
      <c r="E55" s="15">
        <f>SUM(I55*$I$4)</f>
        <v>14.378699999999998</v>
      </c>
      <c r="F55" s="2">
        <f>SUM(D55*E55)</f>
        <v>2697.1565459999997</v>
      </c>
      <c r="G55" s="96"/>
      <c r="I55" s="82">
        <v>11.69</v>
      </c>
      <c r="J55" s="1"/>
    </row>
    <row r="56" spans="1:10" ht="16.5" customHeight="1">
      <c r="A56" s="95" t="s">
        <v>170</v>
      </c>
      <c r="B56" s="4" t="s">
        <v>168</v>
      </c>
      <c r="C56" s="67" t="s">
        <v>22</v>
      </c>
      <c r="D56" s="70">
        <v>187.58</v>
      </c>
      <c r="E56" s="15">
        <f>SUM(I56*$I$4)</f>
        <v>58.707899999999995</v>
      </c>
      <c r="F56" s="2">
        <f>SUM(D56*E56)</f>
        <v>11012.427882</v>
      </c>
      <c r="G56" s="96"/>
      <c r="I56" s="82">
        <v>47.73</v>
      </c>
      <c r="J56" s="1"/>
    </row>
    <row r="57" spans="1:10" ht="16.5" customHeight="1">
      <c r="A57" s="95" t="s">
        <v>171</v>
      </c>
      <c r="B57" s="4" t="s">
        <v>169</v>
      </c>
      <c r="C57" s="67" t="s">
        <v>22</v>
      </c>
      <c r="D57" s="70">
        <v>27.85</v>
      </c>
      <c r="E57" s="15">
        <f>SUM(I57*$I$4)</f>
        <v>109.21170000000001</v>
      </c>
      <c r="F57" s="2">
        <f>SUM(D57*E57)</f>
        <v>3041.5458450000006</v>
      </c>
      <c r="G57" s="96"/>
      <c r="I57" s="82">
        <v>88.79</v>
      </c>
      <c r="J57" s="1"/>
    </row>
    <row r="58" spans="1:10" ht="16.5" customHeight="1">
      <c r="A58" s="94">
        <v>11</v>
      </c>
      <c r="B58" s="13" t="s">
        <v>172</v>
      </c>
      <c r="C58" s="67"/>
      <c r="D58" s="70"/>
      <c r="E58" s="15"/>
      <c r="F58" s="2"/>
      <c r="G58" s="92">
        <f>SUM(F59:F59)</f>
        <v>1002.782592</v>
      </c>
      <c r="J58" s="1"/>
    </row>
    <row r="59" spans="1:10" ht="16.5" customHeight="1">
      <c r="A59" s="95" t="s">
        <v>111</v>
      </c>
      <c r="B59" s="4" t="s">
        <v>173</v>
      </c>
      <c r="C59" s="67" t="s">
        <v>22</v>
      </c>
      <c r="D59" s="70">
        <v>1.26</v>
      </c>
      <c r="E59" s="15">
        <f>SUM(I59*$I$4)</f>
        <v>795.8592</v>
      </c>
      <c r="F59" s="2">
        <f>SUM(D59*E59)</f>
        <v>1002.782592</v>
      </c>
      <c r="G59" s="92"/>
      <c r="I59" s="82">
        <v>647.04</v>
      </c>
      <c r="J59" s="1"/>
    </row>
    <row r="60" spans="1:10" ht="16.5" customHeight="1">
      <c r="A60" s="94" t="s">
        <v>180</v>
      </c>
      <c r="B60" s="13" t="s">
        <v>174</v>
      </c>
      <c r="C60" s="67"/>
      <c r="D60" s="70"/>
      <c r="E60" s="15"/>
      <c r="F60" s="2"/>
      <c r="G60" s="92">
        <f>SUM(F61:F65)</f>
        <v>35305.187412</v>
      </c>
      <c r="J60" s="1"/>
    </row>
    <row r="61" spans="1:10" ht="16.5" customHeight="1">
      <c r="A61" s="95" t="s">
        <v>181</v>
      </c>
      <c r="B61" s="4" t="s">
        <v>175</v>
      </c>
      <c r="C61" s="67" t="s">
        <v>22</v>
      </c>
      <c r="D61" s="70">
        <v>21.76</v>
      </c>
      <c r="E61" s="15">
        <f>SUM(I61*$I$4)</f>
        <v>157.8951</v>
      </c>
      <c r="F61" s="2">
        <f>SUM(D61*E61)</f>
        <v>3435.7973760000004</v>
      </c>
      <c r="G61" s="96"/>
      <c r="I61" s="82">
        <v>128.37</v>
      </c>
      <c r="J61" s="1"/>
    </row>
    <row r="62" spans="1:10" ht="16.5" customHeight="1">
      <c r="A62" s="95" t="s">
        <v>182</v>
      </c>
      <c r="B62" s="4" t="s">
        <v>176</v>
      </c>
      <c r="C62" s="67" t="s">
        <v>22</v>
      </c>
      <c r="D62" s="70">
        <v>120.05</v>
      </c>
      <c r="E62" s="15">
        <f>SUM(I62*$I$4)</f>
        <v>93.1479</v>
      </c>
      <c r="F62" s="2">
        <f>SUM(D62*E62)</f>
        <v>11182.405395</v>
      </c>
      <c r="G62" s="96"/>
      <c r="I62" s="82">
        <v>75.73</v>
      </c>
      <c r="J62" s="1"/>
    </row>
    <row r="63" spans="1:10" ht="16.5" customHeight="1">
      <c r="A63" s="95" t="s">
        <v>183</v>
      </c>
      <c r="B63" s="4" t="s">
        <v>177</v>
      </c>
      <c r="C63" s="67" t="s">
        <v>22</v>
      </c>
      <c r="D63" s="70">
        <v>120.05</v>
      </c>
      <c r="E63" s="15">
        <f>SUM(I63*$I$4)</f>
        <v>47.982299999999995</v>
      </c>
      <c r="F63" s="2">
        <f>SUM(D63*E63)</f>
        <v>5760.2751149999995</v>
      </c>
      <c r="G63" s="96"/>
      <c r="I63" s="82">
        <v>39.01</v>
      </c>
      <c r="J63" s="1"/>
    </row>
    <row r="64" spans="1:10" ht="16.5" customHeight="1">
      <c r="A64" s="95" t="s">
        <v>184</v>
      </c>
      <c r="B64" s="4" t="s">
        <v>178</v>
      </c>
      <c r="C64" s="67" t="s">
        <v>22</v>
      </c>
      <c r="D64" s="70">
        <v>126.05</v>
      </c>
      <c r="E64" s="15">
        <f>SUM(I64*$I$4)</f>
        <v>101.3274</v>
      </c>
      <c r="F64" s="2">
        <f>SUM(D64*E64)</f>
        <v>12772.31877</v>
      </c>
      <c r="G64" s="96"/>
      <c r="I64" s="82">
        <v>82.38</v>
      </c>
      <c r="J64" s="1"/>
    </row>
    <row r="65" spans="1:10" ht="16.5" customHeight="1">
      <c r="A65" s="95" t="s">
        <v>185</v>
      </c>
      <c r="B65" s="4" t="s">
        <v>179</v>
      </c>
      <c r="C65" s="67" t="s">
        <v>22</v>
      </c>
      <c r="D65" s="70">
        <v>23.74</v>
      </c>
      <c r="E65" s="15">
        <f>SUM(I65*$I$4)</f>
        <v>90.7494</v>
      </c>
      <c r="F65" s="2">
        <f>SUM(D65*E65)</f>
        <v>2154.390756</v>
      </c>
      <c r="G65" s="96"/>
      <c r="I65" s="82">
        <v>73.78</v>
      </c>
      <c r="J65" s="1"/>
    </row>
    <row r="66" spans="1:10" ht="16.5" customHeight="1">
      <c r="A66" s="94" t="s">
        <v>186</v>
      </c>
      <c r="B66" s="13" t="s">
        <v>101</v>
      </c>
      <c r="C66" s="67"/>
      <c r="D66" s="70"/>
      <c r="E66" s="15"/>
      <c r="F66" s="2"/>
      <c r="G66" s="92">
        <f>SUM(F67:F68)</f>
        <v>8519.736449999999</v>
      </c>
      <c r="J66" s="1"/>
    </row>
    <row r="67" spans="1:10" ht="16.5" customHeight="1">
      <c r="A67" s="95" t="s">
        <v>187</v>
      </c>
      <c r="B67" s="4" t="s">
        <v>188</v>
      </c>
      <c r="C67" s="67" t="s">
        <v>22</v>
      </c>
      <c r="D67" s="70">
        <v>72.53</v>
      </c>
      <c r="E67" s="15">
        <f>SUM(I67*$I$4)</f>
        <v>70.5897</v>
      </c>
      <c r="F67" s="2">
        <f>SUM(D67*E67)</f>
        <v>5119.870940999999</v>
      </c>
      <c r="G67" s="96"/>
      <c r="I67" s="82">
        <v>57.39</v>
      </c>
      <c r="J67" s="1"/>
    </row>
    <row r="68" spans="1:10" ht="16.5" customHeight="1">
      <c r="A68" s="95" t="s">
        <v>190</v>
      </c>
      <c r="B68" s="4" t="s">
        <v>189</v>
      </c>
      <c r="C68" s="67" t="s">
        <v>22</v>
      </c>
      <c r="D68" s="70">
        <v>72.53</v>
      </c>
      <c r="E68" s="15">
        <f>SUM(I68*$I$4)</f>
        <v>46.875299999999996</v>
      </c>
      <c r="F68" s="2">
        <f>SUM(D68*E68)</f>
        <v>3399.8655089999997</v>
      </c>
      <c r="G68" s="96"/>
      <c r="I68" s="82">
        <v>38.11</v>
      </c>
      <c r="J68" s="1"/>
    </row>
    <row r="69" spans="1:10" ht="16.5" customHeight="1">
      <c r="A69" s="94" t="s">
        <v>191</v>
      </c>
      <c r="B69" s="13" t="s">
        <v>106</v>
      </c>
      <c r="C69" s="67"/>
      <c r="D69" s="70"/>
      <c r="E69" s="15"/>
      <c r="F69" s="2"/>
      <c r="G69" s="92">
        <f>SUM(F70:F75)</f>
        <v>18784.102194</v>
      </c>
      <c r="J69" s="1"/>
    </row>
    <row r="70" spans="1:10" ht="16.5" customHeight="1">
      <c r="A70" s="95" t="s">
        <v>192</v>
      </c>
      <c r="B70" s="4" t="s">
        <v>193</v>
      </c>
      <c r="C70" s="67" t="s">
        <v>22</v>
      </c>
      <c r="D70" s="70">
        <v>177.34</v>
      </c>
      <c r="E70" s="15">
        <f aca="true" t="shared" si="4" ref="E70:E75">SUM(I70*$I$4)</f>
        <v>30.2703</v>
      </c>
      <c r="F70" s="2">
        <f aca="true" t="shared" si="5" ref="F70:F75">SUM(D70*E70)</f>
        <v>5368.135002</v>
      </c>
      <c r="G70" s="96"/>
      <c r="I70" s="82">
        <v>24.61</v>
      </c>
      <c r="J70" s="1"/>
    </row>
    <row r="71" spans="1:10" ht="16.5" customHeight="1">
      <c r="A71" s="95" t="s">
        <v>199</v>
      </c>
      <c r="B71" s="4" t="s">
        <v>194</v>
      </c>
      <c r="C71" s="67" t="s">
        <v>22</v>
      </c>
      <c r="D71" s="70">
        <v>234.7</v>
      </c>
      <c r="E71" s="15">
        <f t="shared" si="4"/>
        <v>29.274</v>
      </c>
      <c r="F71" s="2">
        <f t="shared" si="5"/>
        <v>6870.6078</v>
      </c>
      <c r="G71" s="96"/>
      <c r="I71" s="82">
        <v>23.8</v>
      </c>
      <c r="J71" s="1"/>
    </row>
    <row r="72" spans="1:10" ht="16.5" customHeight="1">
      <c r="A72" s="95" t="s">
        <v>200</v>
      </c>
      <c r="B72" s="4" t="s">
        <v>195</v>
      </c>
      <c r="C72" s="67" t="s">
        <v>22</v>
      </c>
      <c r="D72" s="70">
        <v>134.76</v>
      </c>
      <c r="E72" s="15">
        <f t="shared" si="4"/>
        <v>13.702200000000001</v>
      </c>
      <c r="F72" s="2">
        <f t="shared" si="5"/>
        <v>1846.508472</v>
      </c>
      <c r="G72" s="96"/>
      <c r="I72" s="82">
        <v>11.14</v>
      </c>
      <c r="J72" s="1"/>
    </row>
    <row r="73" spans="1:10" ht="16.5" customHeight="1">
      <c r="A73" s="95" t="s">
        <v>201</v>
      </c>
      <c r="B73" s="4" t="s">
        <v>196</v>
      </c>
      <c r="C73" s="67" t="s">
        <v>22</v>
      </c>
      <c r="D73" s="70">
        <v>48.56</v>
      </c>
      <c r="E73" s="15">
        <f t="shared" si="4"/>
        <v>49.077</v>
      </c>
      <c r="F73" s="2">
        <f t="shared" si="5"/>
        <v>2383.1791200000002</v>
      </c>
      <c r="G73" s="96"/>
      <c r="I73" s="82">
        <v>39.9</v>
      </c>
      <c r="J73" s="1"/>
    </row>
    <row r="74" spans="1:10" ht="16.5" customHeight="1">
      <c r="A74" s="95" t="s">
        <v>202</v>
      </c>
      <c r="B74" s="4" t="s">
        <v>197</v>
      </c>
      <c r="C74" s="67" t="s">
        <v>22</v>
      </c>
      <c r="D74" s="70">
        <v>35.1</v>
      </c>
      <c r="E74" s="15">
        <f t="shared" si="4"/>
        <v>33.2715</v>
      </c>
      <c r="F74" s="2">
        <f t="shared" si="5"/>
        <v>1167.8296500000001</v>
      </c>
      <c r="G74" s="92"/>
      <c r="I74" s="82">
        <v>27.05</v>
      </c>
      <c r="J74" s="1"/>
    </row>
    <row r="75" spans="1:10" s="20" customFormat="1" ht="16.5" customHeight="1">
      <c r="A75" s="95" t="s">
        <v>203</v>
      </c>
      <c r="B75" s="4" t="s">
        <v>198</v>
      </c>
      <c r="C75" s="67" t="s">
        <v>22</v>
      </c>
      <c r="D75" s="70">
        <v>45.5</v>
      </c>
      <c r="E75" s="15">
        <f t="shared" si="4"/>
        <v>25.227300000000003</v>
      </c>
      <c r="F75" s="2">
        <f t="shared" si="5"/>
        <v>1147.8421500000002</v>
      </c>
      <c r="G75" s="92"/>
      <c r="I75" s="82">
        <v>20.51</v>
      </c>
      <c r="J75" s="73"/>
    </row>
    <row r="76" spans="1:10" s="20" customFormat="1" ht="16.5" customHeight="1">
      <c r="A76" s="94" t="s">
        <v>204</v>
      </c>
      <c r="B76" s="13" t="s">
        <v>205</v>
      </c>
      <c r="C76" s="74"/>
      <c r="D76" s="79"/>
      <c r="E76" s="15"/>
      <c r="F76" s="2"/>
      <c r="G76" s="92">
        <f>SUM(F77:F100)</f>
        <v>26025.5946</v>
      </c>
      <c r="H76" s="89"/>
      <c r="I76" s="82"/>
      <c r="J76" s="73"/>
    </row>
    <row r="77" spans="1:10" s="20" customFormat="1" ht="16.5" customHeight="1">
      <c r="A77" s="91" t="s">
        <v>206</v>
      </c>
      <c r="B77" s="87" t="s">
        <v>207</v>
      </c>
      <c r="C77" s="75"/>
      <c r="D77" s="88"/>
      <c r="E77" s="16"/>
      <c r="F77" s="3"/>
      <c r="G77" s="92"/>
      <c r="H77"/>
      <c r="I77" s="82"/>
      <c r="J77" s="73"/>
    </row>
    <row r="78" spans="1:10" s="20" customFormat="1" ht="16.5" customHeight="1">
      <c r="A78" s="93" t="s">
        <v>217</v>
      </c>
      <c r="B78" s="78" t="s">
        <v>208</v>
      </c>
      <c r="C78" s="74" t="s">
        <v>274</v>
      </c>
      <c r="D78" s="79">
        <v>1</v>
      </c>
      <c r="E78" s="15">
        <f aca="true" t="shared" si="6" ref="E78:E84">SUM(I78*$I$4)</f>
        <v>107.3544</v>
      </c>
      <c r="F78" s="2">
        <f aca="true" t="shared" si="7" ref="F78:F84">SUM(D78*E78)</f>
        <v>107.3544</v>
      </c>
      <c r="G78" s="92"/>
      <c r="H78"/>
      <c r="I78" s="82">
        <v>87.28</v>
      </c>
      <c r="J78" s="73"/>
    </row>
    <row r="79" spans="1:10" s="20" customFormat="1" ht="16.5" customHeight="1">
      <c r="A79" s="93" t="s">
        <v>218</v>
      </c>
      <c r="B79" s="78" t="s">
        <v>209</v>
      </c>
      <c r="C79" s="74" t="s">
        <v>275</v>
      </c>
      <c r="D79" s="79">
        <v>35</v>
      </c>
      <c r="E79" s="15">
        <f t="shared" si="6"/>
        <v>308.6931</v>
      </c>
      <c r="F79" s="2">
        <f t="shared" si="7"/>
        <v>10804.2585</v>
      </c>
      <c r="G79" s="92"/>
      <c r="H79"/>
      <c r="I79" s="82">
        <v>250.97</v>
      </c>
      <c r="J79" s="73"/>
    </row>
    <row r="80" spans="1:10" s="20" customFormat="1" ht="16.5" customHeight="1">
      <c r="A80" s="93" t="s">
        <v>219</v>
      </c>
      <c r="B80" s="78" t="s">
        <v>210</v>
      </c>
      <c r="C80" s="74" t="s">
        <v>113</v>
      </c>
      <c r="D80" s="79">
        <v>1</v>
      </c>
      <c r="E80" s="15">
        <f t="shared" si="6"/>
        <v>28.3146</v>
      </c>
      <c r="F80" s="2">
        <f t="shared" si="7"/>
        <v>28.3146</v>
      </c>
      <c r="G80" s="92"/>
      <c r="H80"/>
      <c r="I80" s="82">
        <v>23.02</v>
      </c>
      <c r="J80" s="73"/>
    </row>
    <row r="81" spans="1:10" s="20" customFormat="1" ht="16.5" customHeight="1">
      <c r="A81" s="93" t="s">
        <v>220</v>
      </c>
      <c r="B81" s="7" t="s">
        <v>211</v>
      </c>
      <c r="C81" s="74" t="s">
        <v>113</v>
      </c>
      <c r="D81" s="70">
        <v>2</v>
      </c>
      <c r="E81" s="15">
        <f t="shared" si="6"/>
        <v>80.7003</v>
      </c>
      <c r="F81" s="2">
        <f t="shared" si="7"/>
        <v>161.4006</v>
      </c>
      <c r="G81" s="92"/>
      <c r="H81"/>
      <c r="I81" s="82">
        <v>65.61</v>
      </c>
      <c r="J81" s="73"/>
    </row>
    <row r="82" spans="1:10" s="20" customFormat="1" ht="16.5" customHeight="1">
      <c r="A82" s="93" t="s">
        <v>221</v>
      </c>
      <c r="B82" s="7" t="s">
        <v>212</v>
      </c>
      <c r="C82" s="74" t="s">
        <v>113</v>
      </c>
      <c r="D82" s="70">
        <v>2</v>
      </c>
      <c r="E82" s="15">
        <f t="shared" si="6"/>
        <v>246.1968</v>
      </c>
      <c r="F82" s="2">
        <f t="shared" si="7"/>
        <v>492.3936</v>
      </c>
      <c r="G82" s="96"/>
      <c r="H82"/>
      <c r="I82" s="82">
        <v>200.16</v>
      </c>
      <c r="J82" s="73"/>
    </row>
    <row r="83" spans="1:10" s="20" customFormat="1" ht="16.5" customHeight="1">
      <c r="A83" s="93" t="s">
        <v>222</v>
      </c>
      <c r="B83" s="7" t="s">
        <v>213</v>
      </c>
      <c r="C83" s="74" t="s">
        <v>113</v>
      </c>
      <c r="D83" s="70">
        <v>3</v>
      </c>
      <c r="E83" s="15">
        <f t="shared" si="6"/>
        <v>261.9285</v>
      </c>
      <c r="F83" s="2">
        <f t="shared" si="7"/>
        <v>785.7855</v>
      </c>
      <c r="G83" s="96"/>
      <c r="H83"/>
      <c r="I83" s="82">
        <v>212.95</v>
      </c>
      <c r="J83" s="73"/>
    </row>
    <row r="84" spans="1:10" ht="16.5" customHeight="1" thickBot="1">
      <c r="A84" s="8" t="s">
        <v>223</v>
      </c>
      <c r="B84" s="84" t="s">
        <v>215</v>
      </c>
      <c r="C84" s="86" t="s">
        <v>273</v>
      </c>
      <c r="D84" s="85">
        <v>30</v>
      </c>
      <c r="E84" s="107">
        <f t="shared" si="6"/>
        <v>63.418800000000005</v>
      </c>
      <c r="F84" s="108">
        <f t="shared" si="7"/>
        <v>1902.564</v>
      </c>
      <c r="G84" s="97"/>
      <c r="H84" s="89"/>
      <c r="I84" s="82">
        <v>51.56</v>
      </c>
      <c r="J84" s="1"/>
    </row>
    <row r="85" spans="1:10" ht="16.5" customHeight="1">
      <c r="A85" s="117"/>
      <c r="B85" s="118"/>
      <c r="C85" s="118"/>
      <c r="D85" s="118"/>
      <c r="E85" s="118"/>
      <c r="F85" s="118"/>
      <c r="G85" s="119"/>
      <c r="J85" s="1"/>
    </row>
    <row r="86" spans="1:7" ht="12.75">
      <c r="A86" s="120"/>
      <c r="B86" s="121"/>
      <c r="C86" s="121"/>
      <c r="D86" s="121"/>
      <c r="E86" s="121"/>
      <c r="F86" s="121"/>
      <c r="G86" s="122"/>
    </row>
    <row r="87" spans="1:7" ht="12.75">
      <c r="A87" s="120"/>
      <c r="B87" s="121"/>
      <c r="C87" s="121"/>
      <c r="D87" s="121"/>
      <c r="E87" s="121"/>
      <c r="F87" s="121"/>
      <c r="G87" s="122"/>
    </row>
    <row r="88" spans="1:7" ht="13.5" thickBot="1">
      <c r="A88" s="123"/>
      <c r="B88" s="124"/>
      <c r="C88" s="124"/>
      <c r="D88" s="124"/>
      <c r="E88" s="124"/>
      <c r="F88" s="124"/>
      <c r="G88" s="125"/>
    </row>
    <row r="89" spans="1:7" ht="12.75">
      <c r="A89" s="126" t="s">
        <v>6</v>
      </c>
      <c r="B89" s="128" t="s">
        <v>7</v>
      </c>
      <c r="C89" s="130" t="s">
        <v>5</v>
      </c>
      <c r="D89" s="132" t="s">
        <v>0</v>
      </c>
      <c r="E89" s="134" t="s">
        <v>1</v>
      </c>
      <c r="F89" s="134"/>
      <c r="G89" s="135"/>
    </row>
    <row r="90" spans="1:7" ht="22.5">
      <c r="A90" s="127"/>
      <c r="B90" s="129"/>
      <c r="C90" s="131"/>
      <c r="D90" s="133"/>
      <c r="E90" s="11" t="s">
        <v>2</v>
      </c>
      <c r="F90" s="5" t="s">
        <v>3</v>
      </c>
      <c r="G90" s="90" t="s">
        <v>4</v>
      </c>
    </row>
    <row r="91" spans="1:7" ht="12.75" customHeight="1">
      <c r="A91" s="111" t="s">
        <v>125</v>
      </c>
      <c r="B91" s="112"/>
      <c r="C91" s="112"/>
      <c r="D91" s="112"/>
      <c r="E91" s="112"/>
      <c r="F91" s="112"/>
      <c r="G91" s="113"/>
    </row>
    <row r="92" spans="1:7" ht="32.25" customHeight="1">
      <c r="A92" s="114"/>
      <c r="B92" s="115"/>
      <c r="C92" s="115"/>
      <c r="D92" s="115"/>
      <c r="E92" s="115"/>
      <c r="F92" s="115"/>
      <c r="G92" s="116"/>
    </row>
    <row r="93" spans="1:7" ht="12.75">
      <c r="A93" s="94" t="s">
        <v>214</v>
      </c>
      <c r="B93" s="77" t="s">
        <v>216</v>
      </c>
      <c r="C93" s="76"/>
      <c r="D93" s="70"/>
      <c r="E93" s="15"/>
      <c r="F93" s="2"/>
      <c r="G93" s="92"/>
    </row>
    <row r="94" spans="1:9" ht="18.75" customHeight="1">
      <c r="A94" s="95" t="s">
        <v>231</v>
      </c>
      <c r="B94" s="7" t="s">
        <v>224</v>
      </c>
      <c r="C94" s="76" t="s">
        <v>114</v>
      </c>
      <c r="D94" s="70">
        <v>18</v>
      </c>
      <c r="E94" s="15">
        <f aca="true" t="shared" si="8" ref="E94:E100">SUM(I94*$I$4)</f>
        <v>34.353899999999996</v>
      </c>
      <c r="F94" s="2">
        <f aca="true" t="shared" si="9" ref="F94:F100">SUM(D94*E94)</f>
        <v>618.3702</v>
      </c>
      <c r="G94" s="92"/>
      <c r="I94" s="82">
        <v>27.93</v>
      </c>
    </row>
    <row r="95" spans="1:9" ht="18.75" customHeight="1">
      <c r="A95" s="95" t="s">
        <v>232</v>
      </c>
      <c r="B95" s="7" t="s">
        <v>225</v>
      </c>
      <c r="C95" s="76" t="s">
        <v>115</v>
      </c>
      <c r="D95" s="70">
        <v>7</v>
      </c>
      <c r="E95" s="15">
        <f t="shared" si="8"/>
        <v>23.1363</v>
      </c>
      <c r="F95" s="2">
        <f t="shared" si="9"/>
        <v>161.95409999999998</v>
      </c>
      <c r="G95" s="96"/>
      <c r="I95" s="82">
        <v>18.81</v>
      </c>
    </row>
    <row r="96" spans="1:9" ht="17.25" customHeight="1">
      <c r="A96" s="95" t="s">
        <v>233</v>
      </c>
      <c r="B96" s="4" t="s">
        <v>226</v>
      </c>
      <c r="C96" s="76" t="s">
        <v>115</v>
      </c>
      <c r="D96" s="70">
        <v>1</v>
      </c>
      <c r="E96" s="15">
        <f t="shared" si="8"/>
        <v>44.034</v>
      </c>
      <c r="F96" s="2">
        <f t="shared" si="9"/>
        <v>44.034</v>
      </c>
      <c r="G96" s="96"/>
      <c r="I96" s="82">
        <v>35.8</v>
      </c>
    </row>
    <row r="97" spans="1:9" ht="23.25" customHeight="1">
      <c r="A97" s="95" t="s">
        <v>234</v>
      </c>
      <c r="B97" s="4" t="s">
        <v>227</v>
      </c>
      <c r="C97" s="76" t="s">
        <v>115</v>
      </c>
      <c r="D97" s="70">
        <v>2</v>
      </c>
      <c r="E97" s="15">
        <f t="shared" si="8"/>
        <v>285.4707</v>
      </c>
      <c r="F97" s="2">
        <f t="shared" si="9"/>
        <v>570.9414</v>
      </c>
      <c r="G97" s="96"/>
      <c r="I97" s="82">
        <v>232.09</v>
      </c>
    </row>
    <row r="98" spans="1:9" ht="22.5" customHeight="1">
      <c r="A98" s="95" t="s">
        <v>235</v>
      </c>
      <c r="B98" s="4" t="s">
        <v>228</v>
      </c>
      <c r="C98" s="76" t="s">
        <v>115</v>
      </c>
      <c r="D98" s="70">
        <v>21</v>
      </c>
      <c r="E98" s="15">
        <f t="shared" si="8"/>
        <v>424.4853</v>
      </c>
      <c r="F98" s="2">
        <f t="shared" si="9"/>
        <v>8914.1913</v>
      </c>
      <c r="G98" s="96"/>
      <c r="I98" s="82">
        <v>345.11</v>
      </c>
    </row>
    <row r="99" spans="1:9" ht="14.25" customHeight="1">
      <c r="A99" s="95" t="s">
        <v>236</v>
      </c>
      <c r="B99" s="4" t="s">
        <v>229</v>
      </c>
      <c r="C99" s="76" t="s">
        <v>114</v>
      </c>
      <c r="D99" s="70">
        <v>2</v>
      </c>
      <c r="E99" s="15">
        <f t="shared" si="8"/>
        <v>88.0803</v>
      </c>
      <c r="F99" s="2">
        <f t="shared" si="9"/>
        <v>176.1606</v>
      </c>
      <c r="G99" s="96"/>
      <c r="I99" s="82">
        <v>71.61</v>
      </c>
    </row>
    <row r="100" spans="1:9" ht="15" customHeight="1">
      <c r="A100" s="95" t="s">
        <v>237</v>
      </c>
      <c r="B100" s="4" t="s">
        <v>230</v>
      </c>
      <c r="C100" s="76" t="s">
        <v>114</v>
      </c>
      <c r="D100" s="70">
        <v>2</v>
      </c>
      <c r="E100" s="15">
        <f t="shared" si="8"/>
        <v>628.9359</v>
      </c>
      <c r="F100" s="2">
        <f t="shared" si="9"/>
        <v>1257.8718</v>
      </c>
      <c r="G100" s="96"/>
      <c r="I100" s="82">
        <v>511.33</v>
      </c>
    </row>
    <row r="101" spans="1:7" ht="12.75">
      <c r="A101" s="94" t="s">
        <v>238</v>
      </c>
      <c r="B101" s="13" t="s">
        <v>239</v>
      </c>
      <c r="C101" s="67"/>
      <c r="D101" s="70"/>
      <c r="E101" s="15"/>
      <c r="F101" s="2"/>
      <c r="G101" s="92">
        <f>SUM(F102:F113)</f>
        <v>38312.6673</v>
      </c>
    </row>
    <row r="102" spans="1:7" ht="12.75">
      <c r="A102" s="94" t="s">
        <v>240</v>
      </c>
      <c r="B102" s="13" t="s">
        <v>247</v>
      </c>
      <c r="C102" s="67"/>
      <c r="D102" s="70"/>
      <c r="E102" s="15"/>
      <c r="F102" s="2"/>
      <c r="G102" s="92"/>
    </row>
    <row r="103" spans="1:9" ht="17.25" customHeight="1">
      <c r="A103" s="95" t="s">
        <v>248</v>
      </c>
      <c r="B103" s="102" t="s">
        <v>241</v>
      </c>
      <c r="C103" s="67" t="s">
        <v>114</v>
      </c>
      <c r="D103" s="70">
        <v>10</v>
      </c>
      <c r="E103" s="15">
        <f aca="true" t="shared" si="10" ref="E103:E108">SUM(I103*$I$4)</f>
        <v>740.3616</v>
      </c>
      <c r="F103" s="2">
        <f aca="true" t="shared" si="11" ref="F103:F108">SUM(D103*E103)</f>
        <v>7403.616</v>
      </c>
      <c r="G103" s="96"/>
      <c r="I103" s="82">
        <v>601.92</v>
      </c>
    </row>
    <row r="104" spans="1:9" ht="15" customHeight="1">
      <c r="A104" s="95" t="s">
        <v>249</v>
      </c>
      <c r="B104" s="4" t="s">
        <v>242</v>
      </c>
      <c r="C104" s="67" t="s">
        <v>114</v>
      </c>
      <c r="D104" s="70">
        <v>4</v>
      </c>
      <c r="E104" s="15">
        <f t="shared" si="10"/>
        <v>522.4302</v>
      </c>
      <c r="F104" s="2">
        <f t="shared" si="11"/>
        <v>2089.7208</v>
      </c>
      <c r="G104" s="96"/>
      <c r="I104" s="82">
        <v>424.74</v>
      </c>
    </row>
    <row r="105" spans="1:9" ht="16.5" customHeight="1">
      <c r="A105" s="95" t="s">
        <v>250</v>
      </c>
      <c r="B105" s="102" t="s">
        <v>243</v>
      </c>
      <c r="C105" s="67" t="s">
        <v>113</v>
      </c>
      <c r="D105" s="70">
        <v>1</v>
      </c>
      <c r="E105" s="15">
        <f t="shared" si="10"/>
        <v>10474.544699999999</v>
      </c>
      <c r="F105" s="2">
        <f t="shared" si="11"/>
        <v>10474.544699999999</v>
      </c>
      <c r="G105" s="96"/>
      <c r="I105" s="82">
        <v>8515.89</v>
      </c>
    </row>
    <row r="106" spans="1:9" ht="16.5" customHeight="1">
      <c r="A106" s="95" t="s">
        <v>251</v>
      </c>
      <c r="B106" s="4" t="s">
        <v>244</v>
      </c>
      <c r="C106" s="67" t="s">
        <v>113</v>
      </c>
      <c r="D106" s="70">
        <v>1</v>
      </c>
      <c r="E106" s="15">
        <f t="shared" si="10"/>
        <v>4658.5881</v>
      </c>
      <c r="F106" s="2">
        <f t="shared" si="11"/>
        <v>4658.5881</v>
      </c>
      <c r="G106" s="96"/>
      <c r="I106" s="82">
        <v>3787.47</v>
      </c>
    </row>
    <row r="107" spans="1:9" ht="15.75" customHeight="1">
      <c r="A107" s="95" t="s">
        <v>252</v>
      </c>
      <c r="B107" s="4" t="s">
        <v>245</v>
      </c>
      <c r="C107" s="67" t="s">
        <v>113</v>
      </c>
      <c r="D107" s="70">
        <v>1</v>
      </c>
      <c r="E107" s="15">
        <f t="shared" si="10"/>
        <v>5826.2886</v>
      </c>
      <c r="F107" s="2">
        <f t="shared" si="11"/>
        <v>5826.2886</v>
      </c>
      <c r="G107" s="96"/>
      <c r="I107" s="82">
        <v>4736.82</v>
      </c>
    </row>
    <row r="108" spans="1:9" ht="15" customHeight="1">
      <c r="A108" s="95" t="s">
        <v>253</v>
      </c>
      <c r="B108" s="4" t="s">
        <v>246</v>
      </c>
      <c r="C108" s="67" t="s">
        <v>113</v>
      </c>
      <c r="D108" s="70">
        <v>2</v>
      </c>
      <c r="E108" s="15">
        <f t="shared" si="10"/>
        <v>702.3915</v>
      </c>
      <c r="F108" s="2">
        <f t="shared" si="11"/>
        <v>1404.783</v>
      </c>
      <c r="G108" s="96"/>
      <c r="I108" s="82">
        <v>571.05</v>
      </c>
    </row>
    <row r="109" spans="1:7" ht="12.75">
      <c r="A109" s="94" t="s">
        <v>254</v>
      </c>
      <c r="B109" s="13" t="s">
        <v>255</v>
      </c>
      <c r="C109" s="67"/>
      <c r="D109" s="70"/>
      <c r="E109" s="15"/>
      <c r="F109" s="2"/>
      <c r="G109" s="96"/>
    </row>
    <row r="110" spans="1:9" ht="15.75" customHeight="1">
      <c r="A110" s="95" t="s">
        <v>260</v>
      </c>
      <c r="B110" s="4" t="s">
        <v>256</v>
      </c>
      <c r="C110" s="67" t="s">
        <v>113</v>
      </c>
      <c r="D110" s="70">
        <v>3</v>
      </c>
      <c r="E110" s="15">
        <f>SUM(I110*$I$4)</f>
        <v>1009.4733</v>
      </c>
      <c r="F110" s="2">
        <f>SUM(D110*E110)</f>
        <v>3028.4199</v>
      </c>
      <c r="G110" s="96"/>
      <c r="I110" s="109">
        <v>820.71</v>
      </c>
    </row>
    <row r="111" spans="1:9" ht="15" customHeight="1">
      <c r="A111" s="95" t="s">
        <v>261</v>
      </c>
      <c r="B111" s="4" t="s">
        <v>257</v>
      </c>
      <c r="C111" s="67" t="s">
        <v>113</v>
      </c>
      <c r="D111" s="70">
        <v>2</v>
      </c>
      <c r="E111" s="15">
        <f>SUM(I111*$I$4)</f>
        <v>730.2263999999999</v>
      </c>
      <c r="F111" s="2">
        <f>SUM(D111*E111)</f>
        <v>1460.4527999999998</v>
      </c>
      <c r="G111" s="96"/>
      <c r="I111" s="109">
        <v>593.68</v>
      </c>
    </row>
    <row r="112" spans="1:9" ht="12" customHeight="1">
      <c r="A112" s="95" t="s">
        <v>262</v>
      </c>
      <c r="B112" s="4" t="s">
        <v>258</v>
      </c>
      <c r="C112" s="67" t="s">
        <v>113</v>
      </c>
      <c r="D112" s="70">
        <v>2</v>
      </c>
      <c r="E112" s="15">
        <f>SUM(I112*$I$4)</f>
        <v>108.732</v>
      </c>
      <c r="F112" s="2">
        <f>SUM(D112*E112)</f>
        <v>217.464</v>
      </c>
      <c r="G112" s="96"/>
      <c r="I112" s="109">
        <v>88.4</v>
      </c>
    </row>
    <row r="113" spans="1:9" ht="67.5">
      <c r="A113" s="95" t="s">
        <v>263</v>
      </c>
      <c r="B113" s="4" t="s">
        <v>259</v>
      </c>
      <c r="C113" s="67" t="s">
        <v>113</v>
      </c>
      <c r="D113" s="70">
        <v>1</v>
      </c>
      <c r="E113" s="15">
        <f>SUM(I113*$I$4)</f>
        <v>1748.7894</v>
      </c>
      <c r="F113" s="2">
        <f>SUM(D113*E113)</f>
        <v>1748.7894</v>
      </c>
      <c r="G113" s="96"/>
      <c r="I113" s="109">
        <v>1421.78</v>
      </c>
    </row>
    <row r="114" spans="1:7" ht="12.75">
      <c r="A114" s="94" t="s">
        <v>265</v>
      </c>
      <c r="B114" s="13" t="s">
        <v>264</v>
      </c>
      <c r="C114" s="67"/>
      <c r="D114" s="70"/>
      <c r="E114" s="15"/>
      <c r="F114" s="2"/>
      <c r="G114" s="92">
        <f>SUM(F115:F115)</f>
        <v>52548.41546999999</v>
      </c>
    </row>
    <row r="115" spans="1:9" ht="12.75">
      <c r="A115" s="95" t="s">
        <v>266</v>
      </c>
      <c r="B115" s="4" t="s">
        <v>267</v>
      </c>
      <c r="C115" s="67" t="s">
        <v>273</v>
      </c>
      <c r="D115" s="70">
        <v>67.38</v>
      </c>
      <c r="E115" s="15">
        <f>SUM(I115*$I$4)</f>
        <v>779.8815</v>
      </c>
      <c r="F115" s="2">
        <f>SUM(D115*E115)</f>
        <v>52548.41546999999</v>
      </c>
      <c r="G115" s="96"/>
      <c r="I115" s="82">
        <v>634.05</v>
      </c>
    </row>
    <row r="116" spans="1:7" ht="12.75">
      <c r="A116" s="94" t="s">
        <v>268</v>
      </c>
      <c r="B116" s="13" t="s">
        <v>269</v>
      </c>
      <c r="C116" s="67"/>
      <c r="D116" s="70"/>
      <c r="E116" s="15"/>
      <c r="F116" s="2"/>
      <c r="G116" s="92">
        <f>SUM(F117:F117)</f>
        <v>2056.622238</v>
      </c>
    </row>
    <row r="117" spans="1:9" ht="12.75">
      <c r="A117" s="95" t="s">
        <v>271</v>
      </c>
      <c r="B117" s="4" t="s">
        <v>270</v>
      </c>
      <c r="C117" s="67" t="s">
        <v>22</v>
      </c>
      <c r="D117" s="70">
        <v>230.31</v>
      </c>
      <c r="E117" s="15">
        <f>SUM(I117*$I$4)</f>
        <v>8.9298</v>
      </c>
      <c r="F117" s="2">
        <f>SUM(D117*E117)</f>
        <v>2056.622238</v>
      </c>
      <c r="G117" s="96"/>
      <c r="I117" s="82">
        <v>7.26</v>
      </c>
    </row>
    <row r="118" spans="1:7" ht="12.75">
      <c r="A118" s="95"/>
      <c r="B118" s="4"/>
      <c r="C118" s="67"/>
      <c r="D118" s="70"/>
      <c r="E118" s="15"/>
      <c r="F118" s="2"/>
      <c r="G118" s="96"/>
    </row>
    <row r="119" spans="1:7" ht="12.75">
      <c r="A119" s="95"/>
      <c r="B119" s="4"/>
      <c r="C119" s="67"/>
      <c r="D119" s="70"/>
      <c r="E119" s="15"/>
      <c r="F119" s="2"/>
      <c r="G119" s="96"/>
    </row>
    <row r="120" spans="1:7" ht="12.75">
      <c r="A120" s="95"/>
      <c r="B120" s="4"/>
      <c r="C120" s="67"/>
      <c r="D120" s="70"/>
      <c r="E120" s="15"/>
      <c r="F120" s="2"/>
      <c r="G120" s="96"/>
    </row>
    <row r="121" spans="1:7" ht="12.75">
      <c r="A121" s="95"/>
      <c r="B121" s="4"/>
      <c r="C121" s="67"/>
      <c r="D121" s="70"/>
      <c r="E121" s="15"/>
      <c r="F121" s="2"/>
      <c r="G121" s="96"/>
    </row>
    <row r="122" spans="1:7" ht="12.75">
      <c r="A122" s="94"/>
      <c r="B122" s="13"/>
      <c r="C122" s="67"/>
      <c r="D122" s="70"/>
      <c r="E122" s="15"/>
      <c r="F122" s="2"/>
      <c r="G122" s="96"/>
    </row>
    <row r="123" spans="1:7" ht="12.75">
      <c r="A123" s="94"/>
      <c r="B123" s="13"/>
      <c r="C123" s="67"/>
      <c r="D123" s="70"/>
      <c r="E123" s="15"/>
      <c r="F123" s="2"/>
      <c r="G123" s="96"/>
    </row>
    <row r="124" spans="1:7" ht="12.75">
      <c r="A124" s="94"/>
      <c r="B124" s="13"/>
      <c r="C124" s="67"/>
      <c r="D124" s="70"/>
      <c r="E124" s="15"/>
      <c r="F124" s="2"/>
      <c r="G124" s="96"/>
    </row>
    <row r="125" spans="1:7" ht="12.75">
      <c r="A125" s="94"/>
      <c r="B125" s="13"/>
      <c r="C125" s="67"/>
      <c r="D125" s="70"/>
      <c r="E125" s="15"/>
      <c r="F125" s="2"/>
      <c r="G125" s="96"/>
    </row>
    <row r="126" spans="1:7" ht="12.75">
      <c r="A126" s="94"/>
      <c r="B126" s="13"/>
      <c r="C126" s="67"/>
      <c r="D126" s="70"/>
      <c r="E126" s="15"/>
      <c r="F126" s="2"/>
      <c r="G126" s="96"/>
    </row>
    <row r="127" spans="1:7" ht="13.5" thickBot="1">
      <c r="A127" s="8"/>
      <c r="B127" s="80" t="s">
        <v>112</v>
      </c>
      <c r="C127" s="9"/>
      <c r="D127" s="71"/>
      <c r="E127" s="10"/>
      <c r="F127" s="81" t="s">
        <v>23</v>
      </c>
      <c r="G127" s="83">
        <f>SUM(G9,G12,G19,G22,G26,G28,G30,G35,G51,G54,G58,G60,G66,G69,G76,G101,G114,G116)</f>
        <v>314409.328077</v>
      </c>
    </row>
  </sheetData>
  <sheetProtection/>
  <mergeCells count="21">
    <mergeCell ref="A91:G92"/>
    <mergeCell ref="A85:G88"/>
    <mergeCell ref="A89:A90"/>
    <mergeCell ref="B89:B90"/>
    <mergeCell ref="C89:C90"/>
    <mergeCell ref="D89:D90"/>
    <mergeCell ref="E89:G89"/>
    <mergeCell ref="A1:G4"/>
    <mergeCell ref="D5:D6"/>
    <mergeCell ref="A7:G8"/>
    <mergeCell ref="E5:G5"/>
    <mergeCell ref="A5:A6"/>
    <mergeCell ref="B5:B6"/>
    <mergeCell ref="C5:C6"/>
    <mergeCell ref="A49:G50"/>
    <mergeCell ref="A43:G46"/>
    <mergeCell ref="A47:A48"/>
    <mergeCell ref="B47:B48"/>
    <mergeCell ref="C47:C48"/>
    <mergeCell ref="D47:D48"/>
    <mergeCell ref="E47:G47"/>
  </mergeCells>
  <printOptions/>
  <pageMargins left="0.511811024" right="0.511811024" top="0.787401575" bottom="1" header="0.31496062" footer="0.31496062"/>
  <pageSetup horizontalDpi="600" verticalDpi="600" orientation="portrait" paperSize="9" scale="97" r:id="rId2"/>
  <rowBreaks count="2" manualBreakCount="2">
    <brk id="42" max="6" man="1"/>
    <brk id="8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91" zoomScaleNormal="91" zoomScalePageLayoutView="0" workbookViewId="0" topLeftCell="A28">
      <selection activeCell="G37" sqref="G37"/>
    </sheetView>
  </sheetViews>
  <sheetFormatPr defaultColWidth="9.140625" defaultRowHeight="12.75"/>
  <cols>
    <col min="1" max="1" width="5.57421875" style="0" customWidth="1"/>
    <col min="2" max="2" width="9.7109375" style="54" customWidth="1"/>
    <col min="3" max="3" width="31.8515625" style="0" customWidth="1"/>
    <col min="4" max="4" width="12.28125" style="0" customWidth="1"/>
    <col min="5" max="6" width="12.00390625" style="0" customWidth="1"/>
    <col min="7" max="7" width="12.421875" style="0" customWidth="1"/>
    <col min="8" max="9" width="11.8515625" style="0" customWidth="1"/>
    <col min="10" max="10" width="13.421875" style="0" customWidth="1"/>
    <col min="11" max="11" width="10.00390625" style="18" customWidth="1"/>
    <col min="12" max="12" width="9.140625" style="18" customWidth="1"/>
    <col min="13" max="13" width="12.00390625" style="0" customWidth="1"/>
    <col min="14" max="14" width="17.00390625" style="0" customWidth="1"/>
    <col min="15" max="15" width="17.57421875" style="0" customWidth="1"/>
  </cols>
  <sheetData>
    <row r="1" spans="1:13" ht="22.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1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2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2:14" ht="12.7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2:14" ht="12.7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20.25">
      <c r="A6" s="19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2:14" ht="20.25" customHeight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spans="2:14" ht="20.25" customHeight="1">
      <c r="B8" s="155" t="s">
        <v>24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12.75">
      <c r="A9" s="20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ht="12.75">
      <c r="A10" s="20"/>
      <c r="B10" s="156" t="str">
        <f>ORÇ!A7</f>
        <v>ADEQUAÇÃO DE UM PRÉDIO PÚBLICO PARA FUNCIONAMENTO DA ESCOLA MUNICIPAL PINTINHO DE OURO 1,VILA DO LIMÃO, ZONA RURAL DE OURÉM - PA 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12.75">
      <c r="A11" s="20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2:14" ht="12.75"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2" ht="18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</row>
    <row r="15" spans="2:14" ht="12.75">
      <c r="B15" s="143" t="s">
        <v>6</v>
      </c>
      <c r="C15" s="145" t="s">
        <v>25</v>
      </c>
      <c r="D15" s="146" t="s">
        <v>26</v>
      </c>
      <c r="E15" s="147"/>
      <c r="F15" s="147"/>
      <c r="G15" s="147"/>
      <c r="H15" s="147"/>
      <c r="I15" s="147"/>
      <c r="J15" s="22" t="s">
        <v>27</v>
      </c>
      <c r="K15" s="23" t="s">
        <v>28</v>
      </c>
      <c r="L15" s="24"/>
      <c r="M15" s="25" t="s">
        <v>27</v>
      </c>
      <c r="N15" s="26" t="s">
        <v>27</v>
      </c>
    </row>
    <row r="16" spans="2:14" ht="12.75">
      <c r="B16" s="144"/>
      <c r="C16" s="145"/>
      <c r="D16" s="21" t="s">
        <v>29</v>
      </c>
      <c r="E16" s="21" t="s">
        <v>30</v>
      </c>
      <c r="F16" s="21" t="s">
        <v>31</v>
      </c>
      <c r="G16" s="21" t="s">
        <v>32</v>
      </c>
      <c r="H16" s="21" t="s">
        <v>33</v>
      </c>
      <c r="I16" s="21" t="s">
        <v>34</v>
      </c>
      <c r="J16" s="27"/>
      <c r="K16" s="28" t="s">
        <v>35</v>
      </c>
      <c r="L16" s="23" t="s">
        <v>36</v>
      </c>
      <c r="M16" s="29" t="s">
        <v>37</v>
      </c>
      <c r="N16" s="30" t="s">
        <v>36</v>
      </c>
    </row>
    <row r="17" spans="2:15" ht="12.75">
      <c r="B17" s="53">
        <v>1</v>
      </c>
      <c r="C17" s="31" t="str">
        <f>ORÇ!B9</f>
        <v>Serviços Iniciais</v>
      </c>
      <c r="D17" s="32">
        <v>1</v>
      </c>
      <c r="E17" s="32">
        <v>0</v>
      </c>
      <c r="F17" s="32">
        <v>0</v>
      </c>
      <c r="G17" s="32"/>
      <c r="H17" s="32"/>
      <c r="I17" s="32"/>
      <c r="J17" s="32">
        <f>IF(SUM(D17:I17)&lt;100%,"Abaixo de 100%",IF(SUM(D17:I17)&gt;100%,"Acima de 100%",SUM(D17:I17)))</f>
        <v>1</v>
      </c>
      <c r="K17" s="32">
        <f aca="true" t="shared" si="0" ref="K17:K27">M17/$N$35</f>
        <v>0.028818940854645834</v>
      </c>
      <c r="L17" s="32">
        <f>K17</f>
        <v>0.028818940854645834</v>
      </c>
      <c r="M17" s="55">
        <f>ORÇ!G9</f>
        <v>9060.94383</v>
      </c>
      <c r="N17" s="33">
        <f>M17</f>
        <v>9060.94383</v>
      </c>
      <c r="O17" s="34"/>
    </row>
    <row r="18" spans="2:15" ht="12.75">
      <c r="B18" s="66" t="s">
        <v>83</v>
      </c>
      <c r="C18" s="31" t="str">
        <f>ORÇ!B12</f>
        <v>Demolições</v>
      </c>
      <c r="D18" s="32">
        <v>1</v>
      </c>
      <c r="E18" s="32">
        <v>0</v>
      </c>
      <c r="F18" s="32">
        <v>0</v>
      </c>
      <c r="G18" s="32"/>
      <c r="H18" s="32"/>
      <c r="I18" s="32"/>
      <c r="J18" s="32">
        <f aca="true" t="shared" si="1" ref="J18:J34">IF(SUM(D18:I18)&lt;100%,"Abaixo de 100%",IF(SUM(D18:I18)&gt;100%,"Acima de 100%",SUM(D18:I18)))</f>
        <v>1</v>
      </c>
      <c r="K18" s="32">
        <f t="shared" si="0"/>
        <v>0.03301601840979021</v>
      </c>
      <c r="L18" s="32">
        <f>K18+L17</f>
        <v>0.061834959264436044</v>
      </c>
      <c r="M18" s="55">
        <f>ORÇ!G12</f>
        <v>10380.544164</v>
      </c>
      <c r="N18" s="33">
        <f>M18+N17</f>
        <v>19441.487994000003</v>
      </c>
      <c r="O18" s="34"/>
    </row>
    <row r="19" spans="2:15" ht="12.75">
      <c r="B19" s="66" t="s">
        <v>21</v>
      </c>
      <c r="C19" s="31" t="str">
        <f>ORÇ!B19</f>
        <v>Movimento de Terra</v>
      </c>
      <c r="D19" s="32">
        <v>0.8</v>
      </c>
      <c r="E19" s="32">
        <v>0.2</v>
      </c>
      <c r="F19" s="32">
        <v>0</v>
      </c>
      <c r="G19" s="32"/>
      <c r="H19" s="32"/>
      <c r="I19" s="32"/>
      <c r="J19" s="32">
        <f t="shared" si="1"/>
        <v>1</v>
      </c>
      <c r="K19" s="32">
        <f t="shared" si="0"/>
        <v>0.0004730946658286542</v>
      </c>
      <c r="L19" s="32">
        <f aca="true" t="shared" si="2" ref="L19:L26">K19+L18</f>
        <v>0.0623080539302647</v>
      </c>
      <c r="M19" s="55">
        <f>ORÇ!G19</f>
        <v>148.74537600000002</v>
      </c>
      <c r="N19" s="33">
        <f aca="true" t="shared" si="3" ref="N19:N26">M19+N18</f>
        <v>19590.23337</v>
      </c>
      <c r="O19" s="34"/>
    </row>
    <row r="20" spans="2:15" ht="12.75">
      <c r="B20" s="66" t="s">
        <v>116</v>
      </c>
      <c r="C20" s="31" t="str">
        <f>ORÇ!B22</f>
        <v>Fundações</v>
      </c>
      <c r="D20" s="32">
        <v>0.6</v>
      </c>
      <c r="E20" s="32">
        <v>0.4</v>
      </c>
      <c r="F20" s="32">
        <v>0</v>
      </c>
      <c r="G20" s="32"/>
      <c r="H20" s="32"/>
      <c r="I20" s="32"/>
      <c r="J20" s="32">
        <f t="shared" si="1"/>
        <v>1</v>
      </c>
      <c r="K20" s="32">
        <f t="shared" si="0"/>
        <v>0.006598575435687804</v>
      </c>
      <c r="L20" s="32">
        <f t="shared" si="2"/>
        <v>0.0689066293659525</v>
      </c>
      <c r="M20" s="55">
        <f>ORÇ!G22</f>
        <v>2074.653669</v>
      </c>
      <c r="N20" s="33">
        <f t="shared" si="3"/>
        <v>21664.887039</v>
      </c>
      <c r="O20" s="34"/>
    </row>
    <row r="21" spans="2:15" ht="12.75">
      <c r="B21" s="66" t="s">
        <v>117</v>
      </c>
      <c r="C21" s="31" t="str">
        <f>ORÇ!B26</f>
        <v>Estrutura</v>
      </c>
      <c r="D21" s="32">
        <v>0.3</v>
      </c>
      <c r="E21" s="32">
        <v>0.7</v>
      </c>
      <c r="F21" s="32">
        <v>0</v>
      </c>
      <c r="G21" s="32"/>
      <c r="H21" s="32"/>
      <c r="I21" s="32"/>
      <c r="J21" s="32">
        <f t="shared" si="1"/>
        <v>1</v>
      </c>
      <c r="K21" s="32">
        <f t="shared" si="0"/>
        <v>0.011181596683222505</v>
      </c>
      <c r="L21" s="32">
        <f t="shared" si="2"/>
        <v>0.08008822604917501</v>
      </c>
      <c r="M21" s="55">
        <f>ORÇ!G26</f>
        <v>3515.5982999999997</v>
      </c>
      <c r="N21" s="33">
        <f t="shared" si="3"/>
        <v>25180.485339</v>
      </c>
      <c r="O21" s="34"/>
    </row>
    <row r="22" spans="2:15" ht="12.75">
      <c r="B22" s="66" t="s">
        <v>118</v>
      </c>
      <c r="C22" s="31" t="str">
        <f>ORÇ!B28</f>
        <v>Paredes e Paineis</v>
      </c>
      <c r="D22" s="32">
        <v>0.2</v>
      </c>
      <c r="E22" s="32">
        <v>0.8</v>
      </c>
      <c r="F22" s="32">
        <v>0</v>
      </c>
      <c r="G22" s="32"/>
      <c r="H22" s="32"/>
      <c r="I22" s="32"/>
      <c r="J22" s="32">
        <f t="shared" si="1"/>
        <v>1</v>
      </c>
      <c r="K22" s="32">
        <f t="shared" si="0"/>
        <v>0.03493770729127285</v>
      </c>
      <c r="L22" s="32">
        <f t="shared" si="2"/>
        <v>0.11502593334044786</v>
      </c>
      <c r="M22" s="55">
        <f>ORÇ!G28</f>
        <v>10984.741074</v>
      </c>
      <c r="N22" s="33">
        <f t="shared" si="3"/>
        <v>36165.226413</v>
      </c>
      <c r="O22" s="34"/>
    </row>
    <row r="23" spans="2:15" ht="12.75">
      <c r="B23" s="66" t="s">
        <v>119</v>
      </c>
      <c r="C23" s="110" t="str">
        <f>ORÇ!B30</f>
        <v>Cobertura</v>
      </c>
      <c r="D23" s="32">
        <v>0.4</v>
      </c>
      <c r="E23" s="32">
        <v>0.6</v>
      </c>
      <c r="F23" s="32">
        <v>0</v>
      </c>
      <c r="G23" s="32"/>
      <c r="H23" s="32"/>
      <c r="I23" s="32"/>
      <c r="J23" s="32">
        <f t="shared" si="1"/>
        <v>1</v>
      </c>
      <c r="K23" s="32">
        <f t="shared" si="0"/>
        <v>0.13853996060617013</v>
      </c>
      <c r="L23" s="32">
        <f t="shared" si="2"/>
        <v>0.253565893946618</v>
      </c>
      <c r="M23" s="55">
        <f>ORÇ!G30</f>
        <v>43558.255926</v>
      </c>
      <c r="N23" s="33">
        <f t="shared" si="3"/>
        <v>79723.482339</v>
      </c>
      <c r="O23" s="34"/>
    </row>
    <row r="24" spans="2:15" ht="12.75">
      <c r="B24" s="66" t="s">
        <v>120</v>
      </c>
      <c r="C24" s="31" t="str">
        <f>ORÇ!B35</f>
        <v>Esquadrias</v>
      </c>
      <c r="D24" s="32">
        <v>0</v>
      </c>
      <c r="E24" s="32">
        <v>1</v>
      </c>
      <c r="F24" s="32">
        <v>0</v>
      </c>
      <c r="G24" s="32"/>
      <c r="H24" s="32"/>
      <c r="I24" s="32"/>
      <c r="J24" s="32">
        <f t="shared" si="1"/>
        <v>1</v>
      </c>
      <c r="K24" s="32">
        <f t="shared" si="0"/>
        <v>0.10958864649385236</v>
      </c>
      <c r="L24" s="32">
        <f t="shared" si="2"/>
        <v>0.36315454044047035</v>
      </c>
      <c r="M24" s="55">
        <f>ORÇ!G35</f>
        <v>34455.692709</v>
      </c>
      <c r="N24" s="33">
        <f t="shared" si="3"/>
        <v>114179.175048</v>
      </c>
      <c r="O24" s="34"/>
    </row>
    <row r="25" spans="2:15" ht="12.75">
      <c r="B25" s="66" t="s">
        <v>121</v>
      </c>
      <c r="C25" s="110" t="str">
        <f>ORÇ!B51</f>
        <v>Ferragens</v>
      </c>
      <c r="D25" s="32">
        <v>0</v>
      </c>
      <c r="E25" s="32">
        <v>1</v>
      </c>
      <c r="F25" s="32">
        <v>0</v>
      </c>
      <c r="G25" s="32"/>
      <c r="H25" s="32"/>
      <c r="I25" s="32"/>
      <c r="J25" s="32">
        <f t="shared" si="1"/>
        <v>1</v>
      </c>
      <c r="K25" s="32">
        <f t="shared" si="0"/>
        <v>0.0029385721653071625</v>
      </c>
      <c r="L25" s="32">
        <f t="shared" si="2"/>
        <v>0.36609311260577754</v>
      </c>
      <c r="M25" s="55">
        <f>ORÇ!G51</f>
        <v>923.9144999999999</v>
      </c>
      <c r="N25" s="33">
        <f t="shared" si="3"/>
        <v>115103.089548</v>
      </c>
      <c r="O25" s="34"/>
    </row>
    <row r="26" spans="2:15" ht="12.75">
      <c r="B26" s="66" t="s">
        <v>122</v>
      </c>
      <c r="C26" s="31" t="str">
        <f>ORÇ!B54</f>
        <v>Revestimentos</v>
      </c>
      <c r="D26" s="32">
        <v>0</v>
      </c>
      <c r="E26" s="32">
        <v>1</v>
      </c>
      <c r="F26" s="32">
        <v>0</v>
      </c>
      <c r="G26" s="32"/>
      <c r="H26" s="32"/>
      <c r="I26" s="32"/>
      <c r="J26" s="32">
        <f t="shared" si="1"/>
        <v>1</v>
      </c>
      <c r="K26" s="32">
        <f t="shared" si="0"/>
        <v>0.05327809570871762</v>
      </c>
      <c r="L26" s="32">
        <f t="shared" si="2"/>
        <v>0.41937120831449515</v>
      </c>
      <c r="M26" s="55">
        <f>ORÇ!G54</f>
        <v>16751.130273000002</v>
      </c>
      <c r="N26" s="33">
        <f t="shared" si="3"/>
        <v>131854.219821</v>
      </c>
      <c r="O26" s="34"/>
    </row>
    <row r="27" spans="2:15" ht="12.75">
      <c r="B27" s="66" t="s">
        <v>123</v>
      </c>
      <c r="C27" s="31" t="str">
        <f>ORÇ!B58</f>
        <v>Rodapes, Soleiras e Peitoris</v>
      </c>
      <c r="D27" s="32">
        <v>0</v>
      </c>
      <c r="E27" s="32">
        <v>1</v>
      </c>
      <c r="F27" s="32">
        <v>0</v>
      </c>
      <c r="G27" s="32"/>
      <c r="H27" s="32"/>
      <c r="I27" s="32"/>
      <c r="J27" s="32">
        <f t="shared" si="1"/>
        <v>1</v>
      </c>
      <c r="K27" s="32">
        <f t="shared" si="0"/>
        <v>0.0031894174327881737</v>
      </c>
      <c r="L27" s="32">
        <f>K27+L26</f>
        <v>0.4225606257472833</v>
      </c>
      <c r="M27" s="55">
        <f>ORÇ!G58</f>
        <v>1002.782592</v>
      </c>
      <c r="N27" s="33">
        <f>M27+N26</f>
        <v>132857.002413</v>
      </c>
      <c r="O27" s="34"/>
    </row>
    <row r="28" spans="2:15" ht="12.75">
      <c r="B28" s="66" t="s">
        <v>276</v>
      </c>
      <c r="C28" s="31" t="str">
        <f>ORÇ!B60</f>
        <v>Pisos</v>
      </c>
      <c r="D28" s="32">
        <v>0</v>
      </c>
      <c r="E28" s="32">
        <v>0.6</v>
      </c>
      <c r="F28" s="32">
        <v>0.4</v>
      </c>
      <c r="G28" s="32"/>
      <c r="H28" s="32"/>
      <c r="I28" s="32"/>
      <c r="J28" s="32">
        <f t="shared" si="1"/>
        <v>1</v>
      </c>
      <c r="K28" s="32">
        <f aca="true" t="shared" si="4" ref="K28:K34">M28/$N$35</f>
        <v>0.1122905214929044</v>
      </c>
      <c r="L28" s="32">
        <f aca="true" t="shared" si="5" ref="L28:L34">K28+L27</f>
        <v>0.5348511472401877</v>
      </c>
      <c r="M28" s="55">
        <f>ORÇ!G60</f>
        <v>35305.187412</v>
      </c>
      <c r="N28" s="33">
        <f aca="true" t="shared" si="6" ref="N28:N34">M28+N27</f>
        <v>168162.189825</v>
      </c>
      <c r="O28" s="34"/>
    </row>
    <row r="29" spans="2:15" ht="12.75">
      <c r="B29" s="66" t="s">
        <v>277</v>
      </c>
      <c r="C29" s="110" t="str">
        <f>ORÇ!B66</f>
        <v>Forro</v>
      </c>
      <c r="D29" s="32">
        <v>0</v>
      </c>
      <c r="E29" s="32">
        <v>0.8</v>
      </c>
      <c r="F29" s="32">
        <v>0.2</v>
      </c>
      <c r="G29" s="32"/>
      <c r="H29" s="32"/>
      <c r="I29" s="32"/>
      <c r="J29" s="32">
        <f t="shared" si="1"/>
        <v>1</v>
      </c>
      <c r="K29" s="32">
        <f t="shared" si="4"/>
        <v>0.027097594406974734</v>
      </c>
      <c r="L29" s="32">
        <f t="shared" si="5"/>
        <v>0.5619487416471625</v>
      </c>
      <c r="M29" s="55">
        <f>ORÇ!G66</f>
        <v>8519.736449999999</v>
      </c>
      <c r="N29" s="33">
        <f t="shared" si="6"/>
        <v>176681.926275</v>
      </c>
      <c r="O29" s="34"/>
    </row>
    <row r="30" spans="2:15" ht="12.75">
      <c r="B30" s="66" t="s">
        <v>278</v>
      </c>
      <c r="C30" s="110" t="str">
        <f>ORÇ!B69</f>
        <v>Pintura</v>
      </c>
      <c r="D30" s="32">
        <v>0</v>
      </c>
      <c r="E30" s="32">
        <v>0</v>
      </c>
      <c r="F30" s="32">
        <v>1</v>
      </c>
      <c r="G30" s="32"/>
      <c r="H30" s="32"/>
      <c r="I30" s="32"/>
      <c r="J30" s="32">
        <f t="shared" si="1"/>
        <v>1</v>
      </c>
      <c r="K30" s="32">
        <f t="shared" si="4"/>
        <v>0.059744099543381564</v>
      </c>
      <c r="L30" s="32">
        <f t="shared" si="5"/>
        <v>0.621692841190544</v>
      </c>
      <c r="M30" s="55">
        <f>ORÇ!G69</f>
        <v>18784.102194</v>
      </c>
      <c r="N30" s="33">
        <f t="shared" si="6"/>
        <v>195466.028469</v>
      </c>
      <c r="O30" s="34"/>
    </row>
    <row r="31" spans="2:15" ht="12.75">
      <c r="B31" s="66" t="s">
        <v>279</v>
      </c>
      <c r="C31" s="110" t="str">
        <f>ORÇ!B76</f>
        <v>Instalações Elétricas</v>
      </c>
      <c r="D31" s="32">
        <v>0.2</v>
      </c>
      <c r="E31" s="32">
        <v>0.4</v>
      </c>
      <c r="F31" s="32">
        <v>0.4</v>
      </c>
      <c r="G31" s="32"/>
      <c r="H31" s="32"/>
      <c r="I31" s="32"/>
      <c r="J31" s="32">
        <f t="shared" si="1"/>
        <v>1</v>
      </c>
      <c r="K31" s="32">
        <f t="shared" si="4"/>
        <v>0.08277615285519213</v>
      </c>
      <c r="L31" s="32">
        <f t="shared" si="5"/>
        <v>0.7044689940457362</v>
      </c>
      <c r="M31" s="55">
        <f>ORÇ!G76</f>
        <v>26025.5946</v>
      </c>
      <c r="N31" s="33">
        <f t="shared" si="6"/>
        <v>221491.62306900002</v>
      </c>
      <c r="O31" s="34"/>
    </row>
    <row r="32" spans="2:15" ht="12.75">
      <c r="B32" s="66" t="s">
        <v>280</v>
      </c>
      <c r="C32" s="110" t="str">
        <f>ORÇ!B101</f>
        <v>Instalações Hidrossanitárias</v>
      </c>
      <c r="D32" s="32">
        <v>0.2</v>
      </c>
      <c r="E32" s="32">
        <v>0.3</v>
      </c>
      <c r="F32" s="32">
        <v>0.5</v>
      </c>
      <c r="G32" s="32"/>
      <c r="H32" s="32"/>
      <c r="I32" s="32"/>
      <c r="J32" s="32">
        <f t="shared" si="1"/>
        <v>1</v>
      </c>
      <c r="K32" s="32">
        <f t="shared" si="4"/>
        <v>0.12185601341515252</v>
      </c>
      <c r="L32" s="32">
        <f t="shared" si="5"/>
        <v>0.8263250074608887</v>
      </c>
      <c r="M32" s="55">
        <f>ORÇ!G101</f>
        <v>38312.6673</v>
      </c>
      <c r="N32" s="33">
        <f t="shared" si="6"/>
        <v>259804.29036900002</v>
      </c>
      <c r="O32" s="34"/>
    </row>
    <row r="33" spans="2:15" ht="12.75">
      <c r="B33" s="66" t="s">
        <v>281</v>
      </c>
      <c r="C33" s="110" t="str">
        <f>ORÇ!B114</f>
        <v>Muro</v>
      </c>
      <c r="D33" s="32">
        <v>0</v>
      </c>
      <c r="E33" s="32">
        <v>0.4</v>
      </c>
      <c r="F33" s="32">
        <v>0.6</v>
      </c>
      <c r="G33" s="32"/>
      <c r="H33" s="32"/>
      <c r="I33" s="32"/>
      <c r="J33" s="32">
        <f t="shared" si="1"/>
        <v>1</v>
      </c>
      <c r="K33" s="32">
        <f t="shared" si="4"/>
        <v>0.16713376728164597</v>
      </c>
      <c r="L33" s="32">
        <f t="shared" si="5"/>
        <v>0.9934587747425346</v>
      </c>
      <c r="M33" s="55">
        <f>ORÇ!G114</f>
        <v>52548.41546999999</v>
      </c>
      <c r="N33" s="33">
        <f t="shared" si="6"/>
        <v>312352.705839</v>
      </c>
      <c r="O33" s="34"/>
    </row>
    <row r="34" spans="2:15" ht="13.5" thickBot="1">
      <c r="B34" s="66" t="s">
        <v>282</v>
      </c>
      <c r="C34" s="110" t="str">
        <f>ORÇ!B116</f>
        <v>Limpeza Final</v>
      </c>
      <c r="D34" s="32">
        <v>0</v>
      </c>
      <c r="E34" s="32">
        <v>0</v>
      </c>
      <c r="F34" s="32">
        <v>1</v>
      </c>
      <c r="G34" s="32"/>
      <c r="H34" s="32"/>
      <c r="I34" s="32"/>
      <c r="J34" s="32">
        <f t="shared" si="1"/>
        <v>1</v>
      </c>
      <c r="K34" s="32">
        <f t="shared" si="4"/>
        <v>0.006541225257465407</v>
      </c>
      <c r="L34" s="32">
        <f t="shared" si="5"/>
        <v>1</v>
      </c>
      <c r="M34" s="55">
        <f>ORÇ!G116</f>
        <v>2056.622238</v>
      </c>
      <c r="N34" s="33">
        <f t="shared" si="6"/>
        <v>314409.328077</v>
      </c>
      <c r="O34" s="34"/>
    </row>
    <row r="35" spans="2:14" ht="12.75">
      <c r="B35" s="148" t="s">
        <v>38</v>
      </c>
      <c r="C35" s="149"/>
      <c r="D35" s="36">
        <f>D17*$M$17+D18*$M$18+D19*$M$19+D20*$M$20+D21*$M$21+D22*$M$22+D23*$M$23+D24*$M$24+D25*$M$25+D26*$M$26+D27*$M$27+D28*$M$28+D29*$M$29+D30*$M$30+D31*$M$31+D32*$M$32+D33*M33+D34*$M$34</f>
        <v>54347.858951400005</v>
      </c>
      <c r="E35" s="36">
        <f>E17*$M$17+E18*$M$18+E19*$M$19+E20*$M$20+E21*$M$21+E22*$M$22+E23*$M$23+E24*$M$24+E25*$M$25+E26*$M$26+E27*$M$27+E28*$M$28+E29*$M$29+E30*$M$30+E31*$M$31+E32*$M$32+E33*M33+E34*$M$34</f>
        <v>162299.10166679998</v>
      </c>
      <c r="F35" s="36">
        <f>F17*$M$17+F18*$M$18+F19*$M$19+F20*$M$20+F21*$M$21+F22*$M$22+F23*$M$23+F24*$M$24+F25*$M$25+F26*$M$26+F27*$M$27+F28*$M$28+F29*$M$29+F30*$M$30+F31*$M$31+F32*$M$32+F33*$M$33+F34*$M$34</f>
        <v>97762.36745879998</v>
      </c>
      <c r="G35" s="36">
        <f>G17*$M$17+G18*$M$18+G19*$M$19+G20*$M$20+G21*$M$21+G22*$M$22+G23*$M$23+G24*$M$24+G25*$M$25+G26*$M$26+G27*$M$27</f>
        <v>0</v>
      </c>
      <c r="H35" s="36">
        <f>H17*$M$17+H18*$M$18+H19*$M$19+H20*$M$20+H21*$M$21+H22*$M$22+H23*$M$23+H24*$M$24+H25*$M$25+H26*$M$26+H27*$M$27</f>
        <v>0</v>
      </c>
      <c r="I35" s="36">
        <f>I17*$M$17+I18*$M$18+I19*$M$19+I20*$M$20+I21*$M$21+I22*$M$22+I23*$M$23+I24*$M$24+I25*$M$25+I26*$M$26+I27*$M$27</f>
        <v>0</v>
      </c>
      <c r="J35" s="150" t="s">
        <v>39</v>
      </c>
      <c r="K35" s="151"/>
      <c r="L35" s="37"/>
      <c r="M35" s="38"/>
      <c r="N35" s="39">
        <f>N34</f>
        <v>314409.328077</v>
      </c>
    </row>
    <row r="36" spans="2:14" ht="12.75">
      <c r="B36" s="136" t="s">
        <v>40</v>
      </c>
      <c r="C36" s="137"/>
      <c r="D36" s="40">
        <f>D35</f>
        <v>54347.858951400005</v>
      </c>
      <c r="E36" s="40">
        <f>SUM(D35+E35)</f>
        <v>216646.96061819998</v>
      </c>
      <c r="F36" s="40">
        <f>SUM(D35+E35+F35)</f>
        <v>314409.328077</v>
      </c>
      <c r="G36" s="40"/>
      <c r="H36" s="40"/>
      <c r="I36" s="40"/>
      <c r="J36" s="41"/>
      <c r="K36" s="42"/>
      <c r="L36" s="42"/>
      <c r="M36" s="43"/>
      <c r="N36" s="44"/>
    </row>
    <row r="37" spans="2:14" ht="12.75">
      <c r="B37" s="136" t="s">
        <v>41</v>
      </c>
      <c r="C37" s="137"/>
      <c r="D37" s="45">
        <f>D35/N35</f>
        <v>0.17285701821826996</v>
      </c>
      <c r="E37" s="45">
        <f>E35/N35</f>
        <v>0.5162032012836857</v>
      </c>
      <c r="F37" s="45">
        <f>F35/N35</f>
        <v>0.3109397804980443</v>
      </c>
      <c r="G37" s="45"/>
      <c r="H37" s="45"/>
      <c r="I37" s="45"/>
      <c r="J37" s="138" t="s">
        <v>42</v>
      </c>
      <c r="K37" s="139"/>
      <c r="L37" s="46"/>
      <c r="M37" s="43"/>
      <c r="N37" s="47" t="s">
        <v>124</v>
      </c>
    </row>
    <row r="38" spans="2:14" ht="13.5" thickBot="1">
      <c r="B38" s="140" t="s">
        <v>43</v>
      </c>
      <c r="C38" s="141"/>
      <c r="D38" s="35">
        <f>D37</f>
        <v>0.17285701821826996</v>
      </c>
      <c r="E38" s="35">
        <f>SUM(D37+E37)</f>
        <v>0.6890602195019556</v>
      </c>
      <c r="F38" s="35">
        <f>SUM(D37+E37+F37)</f>
        <v>1</v>
      </c>
      <c r="G38" s="35"/>
      <c r="H38" s="35"/>
      <c r="I38" s="35"/>
      <c r="J38" s="48"/>
      <c r="K38" s="49"/>
      <c r="L38" s="50"/>
      <c r="M38" s="51"/>
      <c r="N38" s="52"/>
    </row>
  </sheetData>
  <sheetProtection/>
  <mergeCells count="16">
    <mergeCell ref="A1:M1"/>
    <mergeCell ref="A2:M2"/>
    <mergeCell ref="A3:M3"/>
    <mergeCell ref="B8:N9"/>
    <mergeCell ref="B10:N12"/>
    <mergeCell ref="A13:L13"/>
    <mergeCell ref="B37:C37"/>
    <mergeCell ref="J37:K37"/>
    <mergeCell ref="B38:C38"/>
    <mergeCell ref="B4:N7"/>
    <mergeCell ref="B15:B16"/>
    <mergeCell ref="C15:C16"/>
    <mergeCell ref="D15:I15"/>
    <mergeCell ref="B35:C35"/>
    <mergeCell ref="J35:K35"/>
    <mergeCell ref="B36:C36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22">
      <selection activeCell="D21" sqref="D21:E21"/>
    </sheetView>
  </sheetViews>
  <sheetFormatPr defaultColWidth="9.140625" defaultRowHeight="12.75"/>
  <cols>
    <col min="2" max="2" width="42.57421875" style="0" customWidth="1"/>
    <col min="3" max="3" width="38.8515625" style="0" customWidth="1"/>
    <col min="4" max="4" width="28.28125" style="0" customWidth="1"/>
    <col min="5" max="5" width="28.00390625" style="0" customWidth="1"/>
  </cols>
  <sheetData>
    <row r="1" spans="1:5" ht="12.75">
      <c r="A1" s="46"/>
      <c r="B1" s="46"/>
      <c r="C1" s="46"/>
      <c r="D1" s="46"/>
      <c r="E1" s="46"/>
    </row>
    <row r="2" spans="1:5" ht="12.75">
      <c r="A2" s="46"/>
      <c r="B2" s="46"/>
      <c r="C2" s="46"/>
      <c r="D2" s="46"/>
      <c r="E2" s="46"/>
    </row>
    <row r="3" spans="1:5" ht="12.75">
      <c r="A3" s="46"/>
      <c r="B3" s="46"/>
      <c r="C3" s="46"/>
      <c r="D3" s="46"/>
      <c r="E3" s="46"/>
    </row>
    <row r="4" spans="1:5" ht="12.75">
      <c r="A4" s="46"/>
      <c r="B4" s="46"/>
      <c r="C4" s="46"/>
      <c r="D4" s="46"/>
      <c r="E4" s="46"/>
    </row>
    <row r="5" spans="1:5" ht="12.75">
      <c r="A5" s="167"/>
      <c r="B5" s="167"/>
      <c r="C5" s="167"/>
      <c r="D5" s="167"/>
      <c r="E5" s="167"/>
    </row>
    <row r="6" spans="1:5" ht="12.75">
      <c r="A6" s="14"/>
      <c r="B6" s="14"/>
      <c r="C6" s="14"/>
      <c r="D6" s="14"/>
      <c r="E6" s="14"/>
    </row>
    <row r="7" spans="1:5" ht="12.75">
      <c r="A7" s="14"/>
      <c r="B7" s="14"/>
      <c r="C7" s="14"/>
      <c r="D7" s="14"/>
      <c r="E7" s="14"/>
    </row>
    <row r="8" spans="1:5" ht="12.75">
      <c r="A8" s="14"/>
      <c r="B8" s="14"/>
      <c r="C8" s="14"/>
      <c r="D8" s="14"/>
      <c r="E8" s="14"/>
    </row>
    <row r="9" spans="1:5" ht="14.25">
      <c r="A9" s="168" t="str">
        <f>ORÇ!A7</f>
        <v>ADEQUAÇÃO DE UM PRÉDIO PÚBLICO PARA FUNCIONAMENTO DA ESCOLA MUNICIPAL PINTINHO DE OURO 1,VILA DO LIMÃO, ZONA RURAL DE OURÉM - PA </v>
      </c>
      <c r="B9" s="169"/>
      <c r="C9" s="169"/>
      <c r="D9" s="169"/>
      <c r="E9" s="169"/>
    </row>
    <row r="10" spans="1:5" ht="14.25">
      <c r="A10" s="169" t="s">
        <v>81</v>
      </c>
      <c r="B10" s="169"/>
      <c r="C10" s="169"/>
      <c r="D10" s="169"/>
      <c r="E10" s="169"/>
    </row>
    <row r="11" spans="1:5" ht="14.25">
      <c r="A11" s="170"/>
      <c r="B11" s="170"/>
      <c r="C11" s="170"/>
      <c r="D11" s="170"/>
      <c r="E11" s="170"/>
    </row>
    <row r="12" spans="1:5" ht="13.5" thickBot="1">
      <c r="A12" s="56"/>
      <c r="B12" s="56"/>
      <c r="C12" s="56"/>
      <c r="D12" s="56"/>
      <c r="E12" s="56"/>
    </row>
    <row r="13" spans="1:5" ht="15" thickBot="1">
      <c r="A13" s="161" t="s">
        <v>44</v>
      </c>
      <c r="B13" s="161"/>
      <c r="C13" s="161"/>
      <c r="D13" s="161"/>
      <c r="E13" s="161"/>
    </row>
    <row r="14" spans="1:5" ht="12.75">
      <c r="A14" s="57"/>
      <c r="B14" s="57"/>
      <c r="C14" s="57"/>
      <c r="D14" s="57"/>
      <c r="E14" s="57"/>
    </row>
    <row r="15" spans="1:5" ht="12.75">
      <c r="A15" s="58" t="s">
        <v>45</v>
      </c>
      <c r="B15" s="57"/>
      <c r="C15" s="57"/>
      <c r="D15" s="57"/>
      <c r="E15" s="57"/>
    </row>
    <row r="16" spans="1:5" ht="12.75">
      <c r="A16" s="59" t="s">
        <v>6</v>
      </c>
      <c r="B16" s="57" t="s">
        <v>25</v>
      </c>
      <c r="C16" s="57"/>
      <c r="D16" s="163" t="s">
        <v>46</v>
      </c>
      <c r="E16" s="163"/>
    </row>
    <row r="17" spans="1:5" ht="12.75">
      <c r="A17" s="59" t="s">
        <v>9</v>
      </c>
      <c r="B17" s="57" t="s">
        <v>47</v>
      </c>
      <c r="C17" s="57"/>
      <c r="D17" s="165">
        <v>4</v>
      </c>
      <c r="E17" s="165"/>
    </row>
    <row r="18" spans="1:5" ht="12.75">
      <c r="A18" s="59" t="s">
        <v>10</v>
      </c>
      <c r="B18" s="57" t="s">
        <v>48</v>
      </c>
      <c r="C18" s="57"/>
      <c r="D18" s="165">
        <v>1</v>
      </c>
      <c r="E18" s="165"/>
    </row>
    <row r="19" spans="1:5" ht="12.75">
      <c r="A19" s="59" t="s">
        <v>11</v>
      </c>
      <c r="B19" s="57" t="s">
        <v>49</v>
      </c>
      <c r="C19" s="57"/>
      <c r="D19" s="163">
        <v>2</v>
      </c>
      <c r="E19" s="163"/>
    </row>
    <row r="20" spans="1:5" ht="12.75">
      <c r="A20" s="59" t="s">
        <v>19</v>
      </c>
      <c r="B20" s="57" t="s">
        <v>50</v>
      </c>
      <c r="C20" s="57"/>
      <c r="D20" s="163">
        <v>3</v>
      </c>
      <c r="E20" s="163"/>
    </row>
    <row r="21" spans="1:5" ht="12.75">
      <c r="A21" s="57"/>
      <c r="B21" s="159" t="s">
        <v>51</v>
      </c>
      <c r="C21" s="159"/>
      <c r="D21" s="166">
        <f>SUM(D17:E20)</f>
        <v>10</v>
      </c>
      <c r="E21" s="166"/>
    </row>
    <row r="22" spans="1:5" ht="12.75">
      <c r="A22" s="57"/>
      <c r="B22" s="57"/>
      <c r="C22" s="57"/>
      <c r="D22" s="57"/>
      <c r="E22" s="57"/>
    </row>
    <row r="23" spans="1:5" ht="12.75">
      <c r="A23" s="58" t="s">
        <v>52</v>
      </c>
      <c r="B23" s="57"/>
      <c r="C23" s="57"/>
      <c r="D23" s="57"/>
      <c r="E23" s="57"/>
    </row>
    <row r="24" spans="1:5" ht="12.75">
      <c r="A24" s="59" t="s">
        <v>6</v>
      </c>
      <c r="B24" s="57" t="s">
        <v>25</v>
      </c>
      <c r="C24" s="57"/>
      <c r="D24" s="163" t="s">
        <v>46</v>
      </c>
      <c r="E24" s="163"/>
    </row>
    <row r="25" spans="1:5" ht="12.75">
      <c r="A25" s="59" t="s">
        <v>13</v>
      </c>
      <c r="B25" s="57" t="s">
        <v>53</v>
      </c>
      <c r="C25" s="57"/>
      <c r="D25" s="165">
        <v>5</v>
      </c>
      <c r="E25" s="165"/>
    </row>
    <row r="26" spans="1:5" ht="12.75">
      <c r="A26" s="59" t="s">
        <v>14</v>
      </c>
      <c r="B26" s="57" t="s">
        <v>54</v>
      </c>
      <c r="C26" s="57"/>
      <c r="D26" s="165">
        <v>3</v>
      </c>
      <c r="E26" s="165"/>
    </row>
    <row r="27" spans="1:5" ht="12.75">
      <c r="A27" s="59" t="s">
        <v>15</v>
      </c>
      <c r="B27" s="57" t="s">
        <v>55</v>
      </c>
      <c r="C27" s="57"/>
      <c r="D27" s="163">
        <v>0.65</v>
      </c>
      <c r="E27" s="163"/>
    </row>
    <row r="28" spans="1:5" ht="12.75">
      <c r="A28" s="57"/>
      <c r="B28" s="159" t="s">
        <v>56</v>
      </c>
      <c r="C28" s="159"/>
      <c r="D28" s="166">
        <f>SUM(D25:E27)</f>
        <v>8.65</v>
      </c>
      <c r="E28" s="166"/>
    </row>
    <row r="29" spans="1:5" ht="12.75">
      <c r="A29" s="58" t="s">
        <v>57</v>
      </c>
      <c r="B29" s="57"/>
      <c r="C29" s="57"/>
      <c r="D29" s="57"/>
      <c r="E29" s="57"/>
    </row>
    <row r="30" spans="1:5" ht="12.75">
      <c r="A30" s="62" t="s">
        <v>6</v>
      </c>
      <c r="B30" s="57" t="s">
        <v>25</v>
      </c>
      <c r="C30" s="57"/>
      <c r="D30" s="163" t="s">
        <v>46</v>
      </c>
      <c r="E30" s="163"/>
    </row>
    <row r="31" spans="1:5" ht="12.75">
      <c r="A31" s="59" t="s">
        <v>16</v>
      </c>
      <c r="B31" s="57" t="s">
        <v>58</v>
      </c>
      <c r="C31" s="57"/>
      <c r="D31" s="164">
        <v>2</v>
      </c>
      <c r="E31" s="164"/>
    </row>
    <row r="32" spans="1:5" ht="12.75">
      <c r="A32" s="59" t="s">
        <v>17</v>
      </c>
      <c r="B32" s="57" t="s">
        <v>59</v>
      </c>
      <c r="C32" s="57"/>
      <c r="D32" s="165">
        <v>0.6</v>
      </c>
      <c r="E32" s="165"/>
    </row>
    <row r="33" spans="1:5" ht="12.75">
      <c r="A33" s="59" t="s">
        <v>18</v>
      </c>
      <c r="B33" s="57" t="s">
        <v>60</v>
      </c>
      <c r="C33" s="57"/>
      <c r="D33" s="165">
        <v>0.45</v>
      </c>
      <c r="E33" s="165"/>
    </row>
    <row r="34" spans="1:5" ht="12.75">
      <c r="A34" s="59" t="s">
        <v>20</v>
      </c>
      <c r="B34" s="57" t="s">
        <v>61</v>
      </c>
      <c r="C34" s="57"/>
      <c r="D34" s="165">
        <v>1.3</v>
      </c>
      <c r="E34" s="165"/>
    </row>
    <row r="35" spans="1:5" ht="12.75">
      <c r="A35" s="57"/>
      <c r="B35" s="159" t="s">
        <v>62</v>
      </c>
      <c r="C35" s="159"/>
      <c r="D35" s="166">
        <f>SUM(D31:E34)</f>
        <v>4.3500000000000005</v>
      </c>
      <c r="E35" s="166"/>
    </row>
    <row r="36" spans="1:5" ht="12.75">
      <c r="A36" s="57"/>
      <c r="B36" s="57"/>
      <c r="C36" s="57"/>
      <c r="D36" s="57"/>
      <c r="E36" s="57"/>
    </row>
    <row r="37" spans="1:5" ht="12.75">
      <c r="A37" s="57"/>
      <c r="B37" s="159" t="s">
        <v>63</v>
      </c>
      <c r="C37" s="159"/>
      <c r="D37" s="160">
        <f>D21+D28+D35</f>
        <v>23</v>
      </c>
      <c r="E37" s="160"/>
    </row>
    <row r="38" spans="1:5" ht="13.5" thickBot="1">
      <c r="A38" s="57"/>
      <c r="B38" s="57"/>
      <c r="C38" s="57"/>
      <c r="D38" s="57"/>
      <c r="E38" s="57"/>
    </row>
    <row r="39" spans="1:5" ht="15" thickBot="1">
      <c r="A39" s="161" t="s">
        <v>64</v>
      </c>
      <c r="B39" s="161"/>
      <c r="C39" s="161"/>
      <c r="D39" s="161"/>
      <c r="E39" s="161"/>
    </row>
    <row r="40" spans="1:5" ht="12.75">
      <c r="A40" s="57"/>
      <c r="B40" s="57"/>
      <c r="C40" s="57"/>
      <c r="D40" s="57"/>
      <c r="E40" s="57"/>
    </row>
    <row r="41" spans="1:5" ht="12.75">
      <c r="A41" s="162" t="s">
        <v>65</v>
      </c>
      <c r="B41" s="162"/>
      <c r="C41" s="162"/>
      <c r="D41" s="162"/>
      <c r="E41" s="162"/>
    </row>
    <row r="42" spans="1:5" ht="12.75">
      <c r="A42" s="57"/>
      <c r="B42" s="57"/>
      <c r="C42" s="57"/>
      <c r="D42" s="57"/>
      <c r="E42" s="57"/>
    </row>
    <row r="43" spans="1:5" ht="12.75">
      <c r="A43" s="60" t="s">
        <v>66</v>
      </c>
      <c r="B43" s="63" t="s">
        <v>67</v>
      </c>
      <c r="C43" s="57"/>
      <c r="D43" s="57"/>
      <c r="E43" s="57"/>
    </row>
    <row r="44" spans="1:5" ht="12.75">
      <c r="A44" s="57"/>
      <c r="B44" s="57" t="s">
        <v>68</v>
      </c>
      <c r="C44" s="57"/>
      <c r="D44" s="57"/>
      <c r="E44" s="57"/>
    </row>
    <row r="45" spans="1:5" ht="12.75">
      <c r="A45" s="57" t="s">
        <v>69</v>
      </c>
      <c r="B45" s="57"/>
      <c r="C45" s="57"/>
      <c r="D45" s="57"/>
      <c r="E45" s="57"/>
    </row>
    <row r="46" spans="1:5" ht="12.75">
      <c r="A46" s="61" t="s">
        <v>70</v>
      </c>
      <c r="B46" s="57" t="s">
        <v>71</v>
      </c>
      <c r="C46" s="57"/>
      <c r="D46" s="57"/>
      <c r="E46" s="57"/>
    </row>
    <row r="47" spans="1:5" ht="12.75">
      <c r="A47" s="61" t="s">
        <v>72</v>
      </c>
      <c r="B47" s="57" t="s">
        <v>73</v>
      </c>
      <c r="C47" s="57"/>
      <c r="D47" s="57"/>
      <c r="E47" s="57"/>
    </row>
    <row r="48" spans="1:5" ht="12.75">
      <c r="A48" s="61" t="s">
        <v>74</v>
      </c>
      <c r="B48" s="57" t="s">
        <v>75</v>
      </c>
      <c r="C48" s="57"/>
      <c r="D48" s="57"/>
      <c r="E48" s="57"/>
    </row>
    <row r="49" spans="1:5" ht="12.75">
      <c r="A49" s="61" t="s">
        <v>76</v>
      </c>
      <c r="B49" s="57" t="s">
        <v>77</v>
      </c>
      <c r="C49" s="57"/>
      <c r="D49" s="57"/>
      <c r="E49" s="57"/>
    </row>
    <row r="50" spans="1:5" ht="12.75">
      <c r="A50" s="162" t="s">
        <v>78</v>
      </c>
      <c r="B50" s="162"/>
      <c r="C50" s="162"/>
      <c r="D50" s="162"/>
      <c r="E50" s="162"/>
    </row>
    <row r="53" spans="2:4" ht="12.75">
      <c r="B53" s="64" t="s">
        <v>79</v>
      </c>
      <c r="C53" s="64"/>
      <c r="D53" s="64"/>
    </row>
    <row r="54" spans="2:4" ht="12.75">
      <c r="B54" s="65"/>
      <c r="C54" s="64"/>
      <c r="D54" s="64"/>
    </row>
    <row r="55" spans="2:4" ht="12.75">
      <c r="B55" s="64" t="s">
        <v>80</v>
      </c>
      <c r="C55" s="64"/>
      <c r="D55" s="64"/>
    </row>
  </sheetData>
  <sheetProtection/>
  <mergeCells count="30">
    <mergeCell ref="A5:E5"/>
    <mergeCell ref="A9:E9"/>
    <mergeCell ref="A10:E10"/>
    <mergeCell ref="A11:E11"/>
    <mergeCell ref="A13:E13"/>
    <mergeCell ref="D16:E16"/>
    <mergeCell ref="D17:E17"/>
    <mergeCell ref="D18:E18"/>
    <mergeCell ref="D19:E19"/>
    <mergeCell ref="D20:E20"/>
    <mergeCell ref="B21:C21"/>
    <mergeCell ref="D21:E21"/>
    <mergeCell ref="B35:C35"/>
    <mergeCell ref="D35:E35"/>
    <mergeCell ref="D24:E24"/>
    <mergeCell ref="D25:E25"/>
    <mergeCell ref="D26:E26"/>
    <mergeCell ref="D27:E27"/>
    <mergeCell ref="B28:C28"/>
    <mergeCell ref="D28:E28"/>
    <mergeCell ref="B37:C37"/>
    <mergeCell ref="D37:E37"/>
    <mergeCell ref="A39:E39"/>
    <mergeCell ref="A41:E41"/>
    <mergeCell ref="A50:E50"/>
    <mergeCell ref="D30:E30"/>
    <mergeCell ref="D31:E31"/>
    <mergeCell ref="D32:E32"/>
    <mergeCell ref="D33:E33"/>
    <mergeCell ref="D34:E34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Carvalho</dc:creator>
  <cp:keywords/>
  <dc:description/>
  <cp:lastModifiedBy>Notebook</cp:lastModifiedBy>
  <cp:lastPrinted>2023-01-27T16:01:33Z</cp:lastPrinted>
  <dcterms:created xsi:type="dcterms:W3CDTF">2009-03-17T18:17:04Z</dcterms:created>
  <dcterms:modified xsi:type="dcterms:W3CDTF">2023-01-31T11:02:57Z</dcterms:modified>
  <cp:category/>
  <cp:version/>
  <cp:contentType/>
  <cp:contentStatus/>
</cp:coreProperties>
</file>