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9040" windowHeight="15840" activeTab="5"/>
  </bookViews>
  <sheets>
    <sheet name="ORÇ." sheetId="1" r:id="rId1"/>
    <sheet name="BDI" sheetId="3" r:id="rId2"/>
    <sheet name="CRONOGRAMA" sheetId="4" r:id="rId3"/>
    <sheet name="ENC. SOCIAIS" sheetId="10" r:id="rId4"/>
    <sheet name="Memória de Cálculo" sheetId="11" r:id="rId5"/>
    <sheet name="CPU" sheetId="12" r:id="rId6"/>
  </sheets>
  <externalReferences>
    <externalReference r:id="rId9"/>
    <externalReference r:id="rId10"/>
  </externalReferences>
  <definedNames>
    <definedName name="_xlnm.Print_Area" localSheetId="1">'BDI'!$A$1:$F$39</definedName>
    <definedName name="_xlnm.Print_Area" localSheetId="5">'CPU'!$A$1:$I$83</definedName>
    <definedName name="_xlnm.Print_Area" localSheetId="2">'CRONOGRAMA'!$A$1:$G$19</definedName>
    <definedName name="_xlnm.Print_Area" localSheetId="3">'ENC. SOCIAIS'!$A$1:$H$47</definedName>
    <definedName name="_xlnm.Print_Area" localSheetId="4">'Memória de Cálculo'!$A$1:$M$130</definedName>
    <definedName name="_xlnm.Print_Area" localSheetId="0">'ORÇ.'!$A$1:$J$23</definedName>
    <definedName name="ORÇAMENTO.BancoRef" hidden="1">'ORÇ.'!#REF!</definedName>
    <definedName name="REFERENCIA.Descricao" hidden="1">IF(ISNUMBER('ORÇ.'!#REF!),OFFSET(INDIRECT(ORÇAMENTO.BancoRef),'ORÇ.'!#REF!-1,3,1),'ORÇ.'!#REF!)</definedName>
    <definedName name="TIPOORCAMENTO" hidden="1">IF(VALUE('[1]MENU'!$O$3)=2,"Licitado","Proposto")</definedName>
    <definedName name="_xlnm.Print_Titles" localSheetId="0">'ORÇ.'!$1:$13</definedName>
    <definedName name="_xlnm.Print_Titles" localSheetId="2">'CRONOGRAMA'!$1:$10</definedName>
    <definedName name="_xlnm.Print_Titles" localSheetId="3">'ENC. SOCIAIS'!$1:$7</definedName>
  </definedNames>
  <calcPr calcId="191029"/>
</workbook>
</file>

<file path=xl/sharedStrings.xml><?xml version="1.0" encoding="utf-8"?>
<sst xmlns="http://schemas.openxmlformats.org/spreadsheetml/2006/main" count="496" uniqueCount="242">
  <si>
    <t>BDI:</t>
  </si>
  <si>
    <t>COMPOSIÇÃO DE BDI - OBRAS CIVIL</t>
  </si>
  <si>
    <t>BDI =</t>
  </si>
  <si>
    <t>(1-I)</t>
  </si>
  <si>
    <t>ISS</t>
  </si>
  <si>
    <t>PIS</t>
  </si>
  <si>
    <t>CPRB</t>
  </si>
  <si>
    <t>PLANILHA ORÇAMENTÁRIA</t>
  </si>
  <si>
    <t>Código</t>
  </si>
  <si>
    <t>Banco</t>
  </si>
  <si>
    <t>Descrição</t>
  </si>
  <si>
    <t>Und</t>
  </si>
  <si>
    <t>Quant.</t>
  </si>
  <si>
    <t>Valor Unit</t>
  </si>
  <si>
    <t>Total</t>
  </si>
  <si>
    <t>SINAPI</t>
  </si>
  <si>
    <t>m²</t>
  </si>
  <si>
    <t>m³</t>
  </si>
  <si>
    <t>SEDOP</t>
  </si>
  <si>
    <t>INSS</t>
  </si>
  <si>
    <t>SESI</t>
  </si>
  <si>
    <t>SENAI</t>
  </si>
  <si>
    <t>INCRA</t>
  </si>
  <si>
    <t>SEBRAE</t>
  </si>
  <si>
    <t>FGTS</t>
  </si>
  <si>
    <t>SECONCI</t>
  </si>
  <si>
    <t>A</t>
  </si>
  <si>
    <t>Auxílio - Enfermidade</t>
  </si>
  <si>
    <t>Licença Paternidade</t>
  </si>
  <si>
    <t>Faltas Justificadas</t>
  </si>
  <si>
    <t>Dias de Chuvas</t>
  </si>
  <si>
    <t>Auxílio Acidente de Trabalho</t>
  </si>
  <si>
    <t>Férias Gozadas</t>
  </si>
  <si>
    <t>Salário Maternidade</t>
  </si>
  <si>
    <t>B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</si>
  <si>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</si>
  <si>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</si>
  <si>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</si>
  <si>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</si>
  <si>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</si>
  <si>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C</t>
  </si>
  <si>
    <t>D</t>
  </si>
  <si>
    <t xml:space="preserve"> 1 </t>
  </si>
  <si>
    <t xml:space="preserve"> 2 </t>
  </si>
  <si>
    <t>Total Geral</t>
  </si>
  <si>
    <t>Item</t>
  </si>
  <si>
    <t>Valor Unit com BDI</t>
  </si>
  <si>
    <t>Peso (%)</t>
  </si>
  <si>
    <t xml:space="preserve"> COMPOSIÇÃO DO BDI </t>
  </si>
  <si>
    <t xml:space="preserve"> [(1 + AC + S + R  + G)(1+DF)(1+L)] </t>
  </si>
  <si>
    <t xml:space="preserve">AC = Administração Central </t>
  </si>
  <si>
    <t>S= Seguros</t>
  </si>
  <si>
    <t>R= Riscos</t>
  </si>
  <si>
    <t xml:space="preserve">G= Garantia </t>
  </si>
  <si>
    <t>DF= Despesas Financeiras</t>
  </si>
  <si>
    <t>L= Lucro</t>
  </si>
  <si>
    <t xml:space="preserve">I= Impostos </t>
  </si>
  <si>
    <t>COFINS</t>
  </si>
  <si>
    <t xml:space="preserve"> (1 + 0,0315+ 0,0035 + 0,0097 + 0,0045)(1+0,0059)(1+0,074)</t>
  </si>
  <si>
    <t>(1-0,1315)</t>
  </si>
  <si>
    <t>Obs. Adequado ao Acordão 2622/2013 do TCU</t>
  </si>
  <si>
    <t xml:space="preserve">TAXA DE ENCARGOS SOCIAIS </t>
  </si>
  <si>
    <t>HORISTA</t>
  </si>
  <si>
    <t>MENSALISTA</t>
  </si>
  <si>
    <t>GRUPO A</t>
  </si>
  <si>
    <t>%</t>
  </si>
  <si>
    <t>A1</t>
  </si>
  <si>
    <t>A2</t>
  </si>
  <si>
    <t>A3</t>
  </si>
  <si>
    <t>A4</t>
  </si>
  <si>
    <t>A5</t>
  </si>
  <si>
    <t>A6</t>
  </si>
  <si>
    <t>Salário-educação</t>
  </si>
  <si>
    <t>A7</t>
  </si>
  <si>
    <t>Seguro contra acidentes de trabalho</t>
  </si>
  <si>
    <t>A8</t>
  </si>
  <si>
    <t>A9</t>
  </si>
  <si>
    <t>Total de Encargos Sociais Básicos</t>
  </si>
  <si>
    <t>GRUPO B</t>
  </si>
  <si>
    <t>B1</t>
  </si>
  <si>
    <t>Repouso semanal remunerado</t>
  </si>
  <si>
    <t>B2</t>
  </si>
  <si>
    <t>Feriados</t>
  </si>
  <si>
    <t>B3</t>
  </si>
  <si>
    <t>B4</t>
  </si>
  <si>
    <t>13º Salário</t>
  </si>
  <si>
    <t>B5</t>
  </si>
  <si>
    <t>B6</t>
  </si>
  <si>
    <t>B7</t>
  </si>
  <si>
    <t>B8</t>
  </si>
  <si>
    <t>B9</t>
  </si>
  <si>
    <t>B10</t>
  </si>
  <si>
    <t>Total de Encargos Sociais que recebem incidências de A</t>
  </si>
  <si>
    <t>GRUPO C</t>
  </si>
  <si>
    <t>C1</t>
  </si>
  <si>
    <t>C2</t>
  </si>
  <si>
    <t>C3</t>
  </si>
  <si>
    <t>C4</t>
  </si>
  <si>
    <t>C5</t>
  </si>
  <si>
    <t>Total dos Encargos Sociais que não recebem as
incidências globais de A</t>
  </si>
  <si>
    <t>GRUPO D</t>
  </si>
  <si>
    <t>D1</t>
  </si>
  <si>
    <t>Reincidência de A sobre B</t>
  </si>
  <si>
    <t>D2</t>
  </si>
  <si>
    <t>Reincidência de Grupo A sobre Aviso Prévio Trabalhado e
Reincidência do FGTS sobre Aviso Prévio Indenizado</t>
  </si>
  <si>
    <t>Total das Taxas incidências e reincidências</t>
  </si>
  <si>
    <t>TOTAL DOS ENCARGOS SOCIAIS:</t>
  </si>
  <si>
    <t xml:space="preserve">OBS.: OS ENCARGOS COMPLEMENTARES DO GRUPO E ESTÃO ALOCADOS NA HORA DE CADA PROFISSIONAL , CONF. METODOLOGIA DO SINAPI </t>
  </si>
  <si>
    <t>Total Por Etapa</t>
  </si>
  <si>
    <t/>
  </si>
  <si>
    <t>Porcentagem</t>
  </si>
  <si>
    <t>Custo</t>
  </si>
  <si>
    <t>Porcentagem Acumulado</t>
  </si>
  <si>
    <t>Custo Acumulado</t>
  </si>
  <si>
    <t>30 DIAS</t>
  </si>
  <si>
    <t>60 DIAS</t>
  </si>
  <si>
    <t>90 DIAS</t>
  </si>
  <si>
    <t>120 DIAS</t>
  </si>
  <si>
    <t>SERVIÇOS PRELIMINARES - BLOKRET</t>
  </si>
  <si>
    <t>Barracão de madeira (incl. instalações)</t>
  </si>
  <si>
    <t>INFRA-ESTRUTURA - BLOKRET</t>
  </si>
  <si>
    <t xml:space="preserve"> 100564 </t>
  </si>
  <si>
    <t>EXECUÇÃO E COMPACTAÇÃO DE BASE E OU SUB-BASE PARA PAVIMENTAÇÃO DE SOLO (PREDOMINANTEMENTE ARENOSO) BRITA - 40/60 - EXCLUSIVE SOLO, ESCAVAÇÃO, CARGA E TRANSPORTE. AF_11/2019</t>
  </si>
  <si>
    <t xml:space="preserve"> 260662 </t>
  </si>
  <si>
    <t>Blokret sextavado e=10cm (incl. colchao de areia e rejuntamento)</t>
  </si>
  <si>
    <t>PREFEITURA MUNICIPAL DE OURÉM</t>
  </si>
  <si>
    <t>SEDOP 02/2023</t>
  </si>
  <si>
    <t>100,00%
10.717,80</t>
  </si>
  <si>
    <t>DATA</t>
  </si>
  <si>
    <t>BDI</t>
  </si>
  <si>
    <t>BDI - 27,70%</t>
  </si>
  <si>
    <t>CRONOGRAMA FÍSICO-FINANCEIRO</t>
  </si>
  <si>
    <t>1.1</t>
  </si>
  <si>
    <t>2.1</t>
  </si>
  <si>
    <t>2.2</t>
  </si>
  <si>
    <t>2.3</t>
  </si>
  <si>
    <t>2.4</t>
  </si>
  <si>
    <t>EXECUÇÃO DE SARJETA DE CONCRETO USINADO, MOLDADA  IN LOCO  EM TRECHO RETO, 30 CM BASE X 15 CM ALTURA. AF_06/2016</t>
  </si>
  <si>
    <t>ASSENTAMENTO DE GUIA (MEIO-FIO) EM TRECHO RETO, CONFECCIONADA EM CONCRETO PRÉ-FABRICADO, DIMENSÕES 100X15X13X30 CM (COMPRIMENTO X BASE INFERIOR X BASE SUPERIOR X ALTURA), PARA VIAS URBANAS (USO VIÁRIO). AF_06/2016</t>
  </si>
  <si>
    <t>MEMÓRIA DE CÁLCULO</t>
  </si>
  <si>
    <t>Comp. Total</t>
  </si>
  <si>
    <t>largura</t>
  </si>
  <si>
    <t>comprimento</t>
  </si>
  <si>
    <t>=</t>
  </si>
  <si>
    <t>m</t>
  </si>
  <si>
    <t>x</t>
  </si>
  <si>
    <t>Largura</t>
  </si>
  <si>
    <t>Total (m²)</t>
  </si>
  <si>
    <t>Barracão</t>
  </si>
  <si>
    <t>Rua sem nome (entre Rua Hermenegildo Alves e Rua Pe. Angelo Moretti)</t>
  </si>
  <si>
    <t>Passagem Heráclito Silva (entre Rua 24 de maio e Rua São Francisco)</t>
  </si>
  <si>
    <t>Área Total</t>
  </si>
  <si>
    <t>lados</t>
  </si>
  <si>
    <t>Total (m)</t>
  </si>
  <si>
    <t>Comprimento Total</t>
  </si>
  <si>
    <t>OBRA: PAVIMENTAÇÃO DE VIAS PÚBLICAS DE OURÉM (PISO EM BLOQUETE SEXTAVADO)</t>
  </si>
  <si>
    <t>CONVENENTE: PREFEITURA MUNICIPAL DE OURÉM</t>
  </si>
  <si>
    <t>LOCAL: RUA SEM NOME (ENTRE RUA HERMENEGILDO ALVES E RUA PE. ANGELO MORETTI) E PASSAGEM HERÁCLITO SILVA (ENTRE RUA 24 DE MAIO E RUA SÃO FRANCISCO), OURÉM/PA</t>
  </si>
  <si>
    <t>espessura da camada</t>
  </si>
  <si>
    <t>Total (m³)</t>
  </si>
  <si>
    <t>descontos</t>
  </si>
  <si>
    <t xml:space="preserve">100,00%
</t>
  </si>
  <si>
    <t xml:space="preserve">25,00%
</t>
  </si>
  <si>
    <t>Total com BDI</t>
  </si>
  <si>
    <t>SEDOP - FEVEREIRO/2023   SINAPI - MARÇO/2023</t>
  </si>
  <si>
    <t>SINAPI 03/2023</t>
  </si>
  <si>
    <t>COMPOSIÇÕES</t>
  </si>
  <si>
    <t>CPU 02</t>
  </si>
  <si>
    <t>Descrição do item</t>
  </si>
  <si>
    <t>unidade</t>
  </si>
  <si>
    <t>Fonte</t>
  </si>
  <si>
    <t>UNID</t>
  </si>
  <si>
    <t>Valor</t>
  </si>
  <si>
    <t>D00081</t>
  </si>
  <si>
    <t xml:space="preserve">Prego 2 1/2"x10 </t>
  </si>
  <si>
    <t>kg</t>
  </si>
  <si>
    <t>D00016</t>
  </si>
  <si>
    <t>Tábua de madeira branca 4m Dz 0,38000000 110,00 41,80</t>
  </si>
  <si>
    <t>dz</t>
  </si>
  <si>
    <t>D00015</t>
  </si>
  <si>
    <t xml:space="preserve">Tábua de madeira forte 4m </t>
  </si>
  <si>
    <t>D00281</t>
  </si>
  <si>
    <t xml:space="preserve">Pernamanca 3" x 2" 4 m - madeira branca </t>
  </si>
  <si>
    <t xml:space="preserve">D00019 </t>
  </si>
  <si>
    <t>Régua 3"x1" 4 m apar</t>
  </si>
  <si>
    <t>D00060</t>
  </si>
  <si>
    <t>Aldrava p/ cadeado (4x1/2")</t>
  </si>
  <si>
    <t>un</t>
  </si>
  <si>
    <t>D00344</t>
  </si>
  <si>
    <t xml:space="preserve">Arruela concava em PVC d=5/16" </t>
  </si>
  <si>
    <t>D00061</t>
  </si>
  <si>
    <t>Fechadura de sobrepor comum</t>
  </si>
  <si>
    <t>D00001</t>
  </si>
  <si>
    <t xml:space="preserve">Parafuso fo go 5/16" c= 110mm </t>
  </si>
  <si>
    <t xml:space="preserve">D00062 </t>
  </si>
  <si>
    <t xml:space="preserve">Dobradiça 3"x3" com parafuso </t>
  </si>
  <si>
    <t>D00002</t>
  </si>
  <si>
    <t>Massa de vedação</t>
  </si>
  <si>
    <t>D00059</t>
  </si>
  <si>
    <t xml:space="preserve">Cadeado No. 30 </t>
  </si>
  <si>
    <t>D00049</t>
  </si>
  <si>
    <t xml:space="preserve">Telha fibrotex (1.22x0.55m) e=4mm </t>
  </si>
  <si>
    <t xml:space="preserve">CARPINTEIRO COM ENCARGOS COMPLEMENTARES </t>
  </si>
  <si>
    <t>h</t>
  </si>
  <si>
    <t>SERVENTE COM ENCARGOS COMPLEMENTARES</t>
  </si>
  <si>
    <t>Total do item</t>
  </si>
  <si>
    <t>CPU 03</t>
  </si>
  <si>
    <t>D00039</t>
  </si>
  <si>
    <t>Blokret e=10cm</t>
  </si>
  <si>
    <t>J00005</t>
  </si>
  <si>
    <t>Areia</t>
  </si>
  <si>
    <t>Argamassa p/rejuntamento de blokret (1:7)</t>
  </si>
  <si>
    <t>CALCETEIRO COM ENCARGOS COMPLEMENTARES</t>
  </si>
  <si>
    <t>CPU 04</t>
  </si>
  <si>
    <t>PEDREIRO COM ENCARGOS COMPLEMENTARES</t>
  </si>
  <si>
    <t>CPU 05</t>
  </si>
  <si>
    <t>AREIA MEDIA - POSTO JAZIDA/FORNECEDOR (RETIRADO NA JAZIDA, SEM TRANSPORTE)</t>
  </si>
  <si>
    <t>SARRAFO *2,5 X 7,5* CM EM PINUS, MISTA OU EQUIVALENTE DA REGIAO - BRUTA</t>
  </si>
  <si>
    <t>TABUA NAO APARELHADA *2,5 X 30* CM, EM MACARANDUBA, ANGELIM OU EQUIVALENTE DA REGIAO - BRUTA</t>
  </si>
  <si>
    <t>CONCRETO USINADO BOMBEAVEL, CLASSE DE RESISTENCIA C20, COM BRITA 0 E 1, SL UMP = 100 +/- 20 MM, EXCLUI SERVICO DE BOMBEAMENTO (NBR 8953)</t>
  </si>
  <si>
    <t>CPU 01</t>
  </si>
  <si>
    <t>PEDRA BRITADA N. 1 (9,5 a 19 MM) POSTO PEDREIRA/FORNECEDOR, SEM FRETE</t>
  </si>
  <si>
    <t>ROLO COMPACTADOR VIBRATÓRIO DE UM CILINDRO AÇO LISO, POTÊNCIA 80 HP, PESOOPERACIONAL MÁXIMO 8,1 T, IMPACTO DINÂMICO 16,15 / 9,5 T, LARGURA DE TRABALHO 1,68 M - CHP DIURNO. AF_06/2014</t>
  </si>
  <si>
    <t>CHP</t>
  </si>
  <si>
    <t>ROLO COMPACTADOR VIBRATÓRIO DE UM CILINDRO AÇO LISO, POTÊNCIA 80 HP, PESO OPERACIONAL MÁXIMO 8,1 T, IMPACTO DINÂMICO 16,15 / 9,5 T, LARGURA DE TRABA
LHO 1,68 M - CHI DIURNO. AF_06/2014</t>
  </si>
  <si>
    <t>CHI</t>
  </si>
  <si>
    <t>H</t>
  </si>
  <si>
    <t>CAMINHÃO PIPA 10.000 L TRUCADO, PESO BRUTO TOTAL 23.000 KG, CARGA ÚTIL MÁXIMA 15.935 KG, DISTÂNCIA ENTRE EIXOS 4,8 M, POTÊNCIA 230 CV, INCLUSIVE TANQUE DE AÇO PARA TRANSPORTE DE ÁGUA - CHP DIURNO. AF_06/2014</t>
  </si>
  <si>
    <t>CAMINHÃO PIPA 10.000 L TRUCADO, PESO BRUTO TOTAL 23.000 KG, CARGA ÚTIL MÁXIMA 15.935 KG, DISTÂNCIA ENTRE EIXOS 4,8 M, POTÊNCIA 230 CV, INCLUSIVE TANQUE DE AÇO PARA TRANSPORTE DE ÁGUA - CHI DIURNO. AF_06/2014</t>
  </si>
  <si>
    <t>GRADE DE DISCO REBOCÁVEL COM 20 DISCOS 24" X 6 MM COM PNEUS PARA TRANSPORTE - CHP DIURNO. AF_06/2014</t>
  </si>
  <si>
    <t>GRADE DE DISCO REBOCÁVEL COM 20 DISCOS 24" X 6 MM COM PNEUS PARA TRANSPORTE - CHI DIURNO. AF_06/2014</t>
  </si>
  <si>
    <t>MOTONIVELADORA POTÊNCIA BÁSICA LÍQUIDA (PRIMEIRA MARCHA) 125 HP, PESO BRUTO 13032 KG, LARGURA DA LÂMINA DE 3,7 M - CHP DIURNO. AF_06/2014</t>
  </si>
  <si>
    <t>MOTONIVELADORA POTÊNCIA BÁSICA LÍQUIDA (PRIMEIRA MARCHA) 125 HP, PESO BRUTO 13032 KG, LARGURA DA LÂMINA DE 3,7 M - CHI DIURNO. AF_06/2014</t>
  </si>
  <si>
    <t>TRATOR DE PNEUS, POTÊNCIA 85 CV, TRAÇÃO 4X4, PESO COM LASTRO DE 4.675 KG - CHP DIURNO. AF_06/2014</t>
  </si>
  <si>
    <t>TRATOR DE PNEUS, POTÊNCIA 85 CV, TRAÇÃO 4X4, PESO COM LASTRO DE 4.675 KG - CHI DIURNO. AF_06/2014</t>
  </si>
  <si>
    <t>ROLO COMPACTADOR DE PNEUS, ESTATICO, PRESSAO VARIAVEL, POTENCIA 110 HP, PESO SEM/COM LASTRO 10,8/27 T, LARGURA DE ROLAGEM 2,30 M - CHP DIURNO. AF_06
/2017</t>
  </si>
  <si>
    <t>ROLO COMPACTADOR DE PNEUS, ESTATICO, PRESSAO VARIAVEL, POTENCIA 110 HP, PESO SEM/COM LASTRO 10,8/27 T, LARGURA DE ROLAGEM 2,30 M - CHI DIURNO. AF_06
/2017</t>
  </si>
  <si>
    <t>MEIO-FIO OU GUIA DE CONCRETO, PRE-MOLDADO, COMP 1 M, *30 X 12/15* CM (H X L1/L2)</t>
  </si>
  <si>
    <t>ARGAMASSA TRAÇO 1:3 (EM VOLUME DE CIMENTO E AREIA MÉDIA ÚMIDA), PREPARO MANUAL. AF_08/2019</t>
  </si>
  <si>
    <t>DATA - fev/2023</t>
  </si>
  <si>
    <t>FEV/2023</t>
  </si>
  <si>
    <t>DATA - FEV/2023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</si>
</sst>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.0%"/>
    <numFmt numFmtId="167" formatCode="#,##0.0000"/>
    <numFmt numFmtId="168" formatCode="#,##0.00\ %"/>
    <numFmt numFmtId="169" formatCode="&quot;R$ &quot;#,##0.00"/>
    <numFmt numFmtId="170" formatCode="&quot;R$&quot;\ #,##0.00"/>
    <numFmt numFmtId="171" formatCode="0.00000%"/>
    <numFmt numFmtId="172" formatCode="_(&quot;R$ &quot;* #,##0.00_);_(&quot;R$ &quot;* \(#,##0.00\);_(&quot;R$ &quot;* &quot;-&quot;??_);_(@_)"/>
    <numFmt numFmtId="173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1"/>
    </font>
    <font>
      <sz val="8"/>
      <color rgb="FF000000"/>
      <name val="Arial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D8ECF6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275">
    <xf numFmtId="0" fontId="0" fillId="0" borderId="0" xfId="0"/>
    <xf numFmtId="0" fontId="3" fillId="0" borderId="0" xfId="0" applyFont="1" applyAlignment="1">
      <alignment horizontal="left"/>
    </xf>
    <xf numFmtId="43" fontId="0" fillId="0" borderId="0" xfId="2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25" applyFont="1">
      <alignment/>
      <protection/>
    </xf>
    <xf numFmtId="0" fontId="5" fillId="0" borderId="0" xfId="25" applyFont="1" applyAlignment="1">
      <alignment horizontal="centerContinuous"/>
      <protection/>
    </xf>
    <xf numFmtId="10" fontId="5" fillId="0" borderId="0" xfId="25" applyNumberFormat="1" applyFont="1">
      <alignment/>
      <protection/>
    </xf>
    <xf numFmtId="0" fontId="3" fillId="0" borderId="0" xfId="0" applyFont="1" applyAlignment="1">
      <alignment horizontal="center" vertical="center"/>
    </xf>
    <xf numFmtId="44" fontId="8" fillId="0" borderId="1" xfId="34" applyFont="1" applyBorder="1" applyAlignment="1">
      <alignment horizontal="center" vertical="center"/>
    </xf>
    <xf numFmtId="44" fontId="3" fillId="0" borderId="0" xfId="34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168" fontId="13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168" fontId="14" fillId="3" borderId="1" xfId="0" applyNumberFormat="1" applyFont="1" applyFill="1" applyBorder="1" applyAlignment="1">
      <alignment horizontal="center" vertical="center" wrapText="1"/>
    </xf>
    <xf numFmtId="44" fontId="13" fillId="2" borderId="1" xfId="34" applyFont="1" applyFill="1" applyBorder="1" applyAlignment="1">
      <alignment horizontal="center" vertical="center" wrapText="1"/>
    </xf>
    <xf numFmtId="44" fontId="14" fillId="3" borderId="1" xfId="34" applyFont="1" applyFill="1" applyBorder="1" applyAlignment="1">
      <alignment horizontal="center" vertical="center" wrapText="1"/>
    </xf>
    <xf numFmtId="10" fontId="8" fillId="0" borderId="1" xfId="21" applyNumberFormat="1" applyFont="1" applyBorder="1" applyAlignment="1">
      <alignment horizontal="center" vertical="center"/>
    </xf>
    <xf numFmtId="0" fontId="1" fillId="4" borderId="0" xfId="37" applyFill="1">
      <alignment/>
      <protection/>
    </xf>
    <xf numFmtId="10" fontId="1" fillId="5" borderId="0" xfId="38" applyNumberFormat="1" applyFont="1" applyFill="1"/>
    <xf numFmtId="0" fontId="1" fillId="4" borderId="0" xfId="37" applyFill="1" applyAlignment="1">
      <alignment horizontal="right" vertical="center"/>
      <protection/>
    </xf>
    <xf numFmtId="0" fontId="1" fillId="4" borderId="2" xfId="37" applyFill="1" applyBorder="1" applyAlignment="1">
      <alignment horizontal="center"/>
      <protection/>
    </xf>
    <xf numFmtId="0" fontId="1" fillId="4" borderId="2" xfId="37" applyFill="1" applyBorder="1" applyAlignment="1" quotePrefix="1">
      <alignment horizontal="center"/>
      <protection/>
    </xf>
    <xf numFmtId="0" fontId="1" fillId="4" borderId="3" xfId="37" applyFill="1" applyBorder="1" applyAlignment="1">
      <alignment horizontal="center"/>
      <protection/>
    </xf>
    <xf numFmtId="0" fontId="1" fillId="4" borderId="3" xfId="37" applyFill="1" applyBorder="1" applyAlignment="1" quotePrefix="1">
      <alignment horizontal="center"/>
      <protection/>
    </xf>
    <xf numFmtId="167" fontId="1" fillId="4" borderId="3" xfId="37" applyNumberFormat="1" applyFill="1" applyBorder="1" applyAlignment="1">
      <alignment horizontal="center"/>
      <protection/>
    </xf>
    <xf numFmtId="167" fontId="1" fillId="4" borderId="3" xfId="37" applyNumberFormat="1" applyFill="1" applyBorder="1" applyAlignment="1" quotePrefix="1">
      <alignment horizontal="center"/>
      <protection/>
    </xf>
    <xf numFmtId="0" fontId="16" fillId="4" borderId="4" xfId="37" applyFont="1" applyFill="1" applyBorder="1" applyAlignment="1">
      <alignment horizontal="right" vertical="center"/>
      <protection/>
    </xf>
    <xf numFmtId="10" fontId="16" fillId="4" borderId="5" xfId="38" applyNumberFormat="1" applyFont="1" applyFill="1" applyBorder="1" applyAlignment="1">
      <alignment horizontal="center" vertical="center"/>
    </xf>
    <xf numFmtId="10" fontId="16" fillId="4" borderId="6" xfId="38" applyNumberFormat="1" applyFont="1" applyFill="1" applyBorder="1" applyAlignment="1">
      <alignment horizontal="center" vertical="center"/>
    </xf>
    <xf numFmtId="0" fontId="16" fillId="4" borderId="7" xfId="37" applyFont="1" applyFill="1" applyBorder="1" applyAlignment="1">
      <alignment horizontal="right" vertical="center"/>
      <protection/>
    </xf>
    <xf numFmtId="10" fontId="16" fillId="4" borderId="8" xfId="38" applyNumberFormat="1" applyFont="1" applyFill="1" applyBorder="1" applyAlignment="1">
      <alignment horizontal="center" vertical="center"/>
    </xf>
    <xf numFmtId="10" fontId="16" fillId="4" borderId="9" xfId="38" applyNumberFormat="1" applyFont="1" applyFill="1" applyBorder="1" applyAlignment="1">
      <alignment horizontal="center" vertical="center"/>
    </xf>
    <xf numFmtId="10" fontId="9" fillId="6" borderId="10" xfId="39" applyNumberFormat="1" applyFont="1" applyFill="1" applyBorder="1" applyAlignment="1">
      <alignment horizontal="center" vertical="center"/>
      <protection/>
    </xf>
    <xf numFmtId="10" fontId="17" fillId="6" borderId="1" xfId="39" applyNumberFormat="1" applyFont="1" applyFill="1" applyBorder="1" applyAlignment="1">
      <alignment horizontal="center" vertical="center"/>
      <protection/>
    </xf>
    <xf numFmtId="10" fontId="9" fillId="6" borderId="11" xfId="39" applyNumberFormat="1" applyFont="1" applyFill="1" applyBorder="1" applyAlignment="1">
      <alignment horizontal="center" vertical="center"/>
      <protection/>
    </xf>
    <xf numFmtId="10" fontId="9" fillId="6" borderId="12" xfId="39" applyNumberFormat="1" applyFont="1" applyFill="1" applyBorder="1" applyAlignment="1">
      <alignment horizontal="center" vertical="center"/>
      <protection/>
    </xf>
    <xf numFmtId="0" fontId="9" fillId="7" borderId="11" xfId="39" applyFont="1" applyFill="1" applyBorder="1" applyAlignment="1">
      <alignment horizontal="center" vertical="center"/>
      <protection/>
    </xf>
    <xf numFmtId="10" fontId="17" fillId="0" borderId="1" xfId="40" applyNumberFormat="1" applyFont="1" applyBorder="1" applyAlignment="1">
      <alignment horizontal="center" vertical="center"/>
    </xf>
    <xf numFmtId="10" fontId="17" fillId="4" borderId="1" xfId="39" applyNumberFormat="1" applyFont="1" applyFill="1" applyBorder="1" applyAlignment="1">
      <alignment horizontal="center" vertical="center"/>
      <protection/>
    </xf>
    <xf numFmtId="0" fontId="9" fillId="6" borderId="13" xfId="39" applyFont="1" applyFill="1" applyBorder="1" applyAlignment="1">
      <alignment horizontal="center" vertical="center"/>
      <protection/>
    </xf>
    <xf numFmtId="0" fontId="12" fillId="0" borderId="14" xfId="0" applyFont="1" applyBorder="1"/>
    <xf numFmtId="0" fontId="9" fillId="6" borderId="14" xfId="39" applyFont="1" applyFill="1" applyBorder="1" applyAlignment="1">
      <alignment vertical="center"/>
      <protection/>
    </xf>
    <xf numFmtId="10" fontId="17" fillId="4" borderId="15" xfId="39" applyNumberFormat="1" applyFont="1" applyFill="1" applyBorder="1" applyAlignment="1">
      <alignment horizontal="center" vertical="center"/>
      <protection/>
    </xf>
    <xf numFmtId="10" fontId="9" fillId="6" borderId="16" xfId="39" applyNumberFormat="1" applyFont="1" applyFill="1" applyBorder="1" applyAlignment="1">
      <alignment horizontal="center" vertical="center"/>
      <protection/>
    </xf>
    <xf numFmtId="0" fontId="17" fillId="6" borderId="17" xfId="39" applyFont="1" applyFill="1" applyBorder="1" applyAlignment="1">
      <alignment horizontal="center" vertical="center"/>
      <protection/>
    </xf>
    <xf numFmtId="0" fontId="17" fillId="6" borderId="0" xfId="39" applyFont="1" applyFill="1" applyAlignment="1">
      <alignment vertical="center"/>
      <protection/>
    </xf>
    <xf numFmtId="169" fontId="9" fillId="6" borderId="0" xfId="39" applyNumberFormat="1" applyFont="1" applyFill="1" applyAlignment="1">
      <alignment horizontal="center" vertical="center"/>
      <protection/>
    </xf>
    <xf numFmtId="0" fontId="12" fillId="0" borderId="0" xfId="0" applyFont="1"/>
    <xf numFmtId="10" fontId="9" fillId="7" borderId="16" xfId="39" applyNumberFormat="1" applyFont="1" applyFill="1" applyBorder="1" applyAlignment="1">
      <alignment horizontal="center" vertical="center"/>
      <protection/>
    </xf>
    <xf numFmtId="10" fontId="9" fillId="6" borderId="1" xfId="39" applyNumberFormat="1" applyFont="1" applyFill="1" applyBorder="1" applyAlignment="1">
      <alignment horizontal="center" vertical="center"/>
      <protection/>
    </xf>
    <xf numFmtId="0" fontId="9" fillId="8" borderId="1" xfId="0" applyFont="1" applyFill="1" applyBorder="1" applyAlignment="1">
      <alignment horizontal="center" vertical="center" wrapText="1"/>
    </xf>
    <xf numFmtId="166" fontId="16" fillId="4" borderId="5" xfId="38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/>
    <xf numFmtId="0" fontId="9" fillId="8" borderId="1" xfId="0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right" vertical="top" wrapText="1"/>
    </xf>
    <xf numFmtId="44" fontId="9" fillId="8" borderId="1" xfId="34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top" wrapText="1"/>
    </xf>
    <xf numFmtId="0" fontId="9" fillId="6" borderId="1" xfId="39" applyFont="1" applyFill="1" applyBorder="1" applyAlignment="1">
      <alignment horizontal="center" vertical="center"/>
      <protection/>
    </xf>
    <xf numFmtId="0" fontId="9" fillId="6" borderId="20" xfId="39" applyFont="1" applyFill="1" applyBorder="1" applyAlignment="1">
      <alignment horizontal="center" vertical="center"/>
      <protection/>
    </xf>
    <xf numFmtId="0" fontId="9" fillId="7" borderId="6" xfId="39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7" fillId="6" borderId="20" xfId="39" applyFont="1" applyFill="1" applyBorder="1" applyAlignment="1">
      <alignment horizontal="center" vertical="center"/>
      <protection/>
    </xf>
    <xf numFmtId="0" fontId="17" fillId="6" borderId="0" xfId="39" applyFont="1" applyFill="1" applyAlignment="1">
      <alignment horizontal="center" vertical="center"/>
      <protection/>
    </xf>
    <xf numFmtId="0" fontId="17" fillId="6" borderId="11" xfId="39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1" fillId="0" borderId="0" xfId="42">
      <alignment/>
      <protection/>
    </xf>
    <xf numFmtId="0" fontId="20" fillId="4" borderId="21" xfId="42" applyFont="1" applyFill="1" applyBorder="1">
      <alignment/>
      <protection/>
    </xf>
    <xf numFmtId="0" fontId="20" fillId="4" borderId="22" xfId="42" applyFont="1" applyFill="1" applyBorder="1">
      <alignment/>
      <protection/>
    </xf>
    <xf numFmtId="39" fontId="1" fillId="0" borderId="0" xfId="42" applyNumberFormat="1">
      <alignment/>
      <protection/>
    </xf>
    <xf numFmtId="0" fontId="21" fillId="0" borderId="0" xfId="42" applyFont="1" applyAlignment="1">
      <alignment horizontal="center" vertical="center"/>
      <protection/>
    </xf>
    <xf numFmtId="39" fontId="16" fillId="9" borderId="23" xfId="42" applyNumberFormat="1" applyFont="1" applyFill="1" applyBorder="1" applyAlignment="1">
      <alignment horizontal="center" vertical="center"/>
      <protection/>
    </xf>
    <xf numFmtId="39" fontId="16" fillId="4" borderId="0" xfId="42" applyNumberFormat="1" applyFont="1" applyFill="1" applyAlignment="1">
      <alignment horizontal="center"/>
      <protection/>
    </xf>
    <xf numFmtId="39" fontId="16" fillId="4" borderId="0" xfId="42" applyNumberFormat="1" applyFont="1" applyFill="1" applyAlignment="1">
      <alignment horizontal="right"/>
      <protection/>
    </xf>
    <xf numFmtId="39" fontId="16" fillId="4" borderId="0" xfId="42" applyNumberFormat="1" applyFont="1" applyFill="1">
      <alignment/>
      <protection/>
    </xf>
    <xf numFmtId="39" fontId="1" fillId="4" borderId="0" xfId="42" applyNumberFormat="1" applyFill="1">
      <alignment/>
      <protection/>
    </xf>
    <xf numFmtId="39" fontId="16" fillId="0" borderId="0" xfId="42" applyNumberFormat="1" applyFont="1" applyAlignment="1">
      <alignment horizontal="center"/>
      <protection/>
    </xf>
    <xf numFmtId="39" fontId="16" fillId="0" borderId="0" xfId="42" applyNumberFormat="1" applyFont="1">
      <alignment/>
      <protection/>
    </xf>
    <xf numFmtId="39" fontId="1" fillId="0" borderId="0" xfId="42" applyNumberFormat="1" applyFont="1">
      <alignment/>
      <protection/>
    </xf>
    <xf numFmtId="39" fontId="1" fillId="0" borderId="0" xfId="42" applyNumberFormat="1" applyFont="1" applyAlignment="1">
      <alignment horizontal="center"/>
      <protection/>
    </xf>
    <xf numFmtId="39" fontId="1" fillId="0" borderId="0" xfId="42" applyNumberFormat="1" applyAlignment="1">
      <alignment horizontal="center"/>
      <protection/>
    </xf>
    <xf numFmtId="39" fontId="16" fillId="10" borderId="23" xfId="42" applyNumberFormat="1" applyFont="1" applyFill="1" applyBorder="1" applyAlignment="1">
      <alignment horizontal="center"/>
      <protection/>
    </xf>
    <xf numFmtId="39" fontId="16" fillId="10" borderId="21" xfId="42" applyNumberFormat="1" applyFont="1" applyFill="1" applyBorder="1" applyAlignment="1">
      <alignment horizontal="center"/>
      <protection/>
    </xf>
    <xf numFmtId="39" fontId="16" fillId="10" borderId="22" xfId="42" applyNumberFormat="1" applyFont="1" applyFill="1" applyBorder="1" applyAlignment="1">
      <alignment horizontal="center"/>
      <protection/>
    </xf>
    <xf numFmtId="2" fontId="1" fillId="0" borderId="0" xfId="42" applyNumberFormat="1" applyFont="1" applyAlignment="1">
      <alignment horizontal="center"/>
      <protection/>
    </xf>
    <xf numFmtId="2" fontId="1" fillId="0" borderId="0" xfId="42" applyNumberFormat="1" applyAlignment="1">
      <alignment horizontal="center"/>
      <protection/>
    </xf>
    <xf numFmtId="39" fontId="16" fillId="0" borderId="0" xfId="42" applyNumberFormat="1" applyFont="1" applyAlignment="1">
      <alignment horizontal="center" vertical="center"/>
      <protection/>
    </xf>
    <xf numFmtId="2" fontId="0" fillId="0" borderId="0" xfId="0" applyNumberFormat="1"/>
    <xf numFmtId="10" fontId="14" fillId="3" borderId="1" xfId="34" applyNumberFormat="1" applyFont="1" applyFill="1" applyBorder="1" applyAlignment="1">
      <alignment horizontal="center" vertical="center" wrapText="1"/>
    </xf>
    <xf numFmtId="168" fontId="0" fillId="0" borderId="0" xfId="0" applyNumberFormat="1"/>
    <xf numFmtId="39" fontId="14" fillId="3" borderId="1" xfId="0" applyNumberFormat="1" applyFont="1" applyFill="1" applyBorder="1" applyAlignment="1">
      <alignment horizontal="center" vertical="center" wrapText="1"/>
    </xf>
    <xf numFmtId="2" fontId="1" fillId="0" borderId="0" xfId="42" applyNumberFormat="1" applyFont="1" applyAlignment="1">
      <alignment horizontal="center" vertical="center"/>
      <protection/>
    </xf>
    <xf numFmtId="2" fontId="1" fillId="0" borderId="0" xfId="42" applyNumberFormat="1" applyAlignment="1">
      <alignment horizontal="center" vertical="center"/>
      <protection/>
    </xf>
    <xf numFmtId="39" fontId="16" fillId="0" borderId="23" xfId="42" applyNumberFormat="1" applyFont="1" applyBorder="1" applyAlignment="1">
      <alignment horizontal="center"/>
      <protection/>
    </xf>
    <xf numFmtId="39" fontId="16" fillId="0" borderId="21" xfId="42" applyNumberFormat="1" applyFont="1" applyBorder="1" applyAlignment="1">
      <alignment horizontal="center"/>
      <protection/>
    </xf>
    <xf numFmtId="39" fontId="16" fillId="0" borderId="22" xfId="42" applyNumberFormat="1" applyFont="1" applyBorder="1" applyAlignment="1">
      <alignment horizontal="center"/>
      <protection/>
    </xf>
    <xf numFmtId="44" fontId="0" fillId="0" borderId="0" xfId="0" applyNumberFormat="1"/>
    <xf numFmtId="44" fontId="13" fillId="2" borderId="1" xfId="0" applyNumberFormat="1" applyFont="1" applyFill="1" applyBorder="1" applyAlignment="1">
      <alignment horizontal="right" vertical="top" wrapText="1"/>
    </xf>
    <xf numFmtId="44" fontId="14" fillId="2" borderId="1" xfId="0" applyNumberFormat="1" applyFont="1" applyFill="1" applyBorder="1" applyAlignment="1">
      <alignment horizontal="right" vertical="top" wrapText="1"/>
    </xf>
    <xf numFmtId="10" fontId="14" fillId="2" borderId="1" xfId="0" applyNumberFormat="1" applyFont="1" applyFill="1" applyBorder="1" applyAlignment="1">
      <alignment horizontal="right" vertical="top" wrapText="1"/>
    </xf>
    <xf numFmtId="44" fontId="9" fillId="8" borderId="1" xfId="0" applyNumberFormat="1" applyFont="1" applyFill="1" applyBorder="1" applyAlignment="1">
      <alignment horizontal="right" vertical="top" wrapText="1"/>
    </xf>
    <xf numFmtId="10" fontId="9" fillId="8" borderId="1" xfId="0" applyNumberFormat="1" applyFont="1" applyFill="1" applyBorder="1" applyAlignment="1">
      <alignment horizontal="right" vertical="top" wrapText="1"/>
    </xf>
    <xf numFmtId="171" fontId="9" fillId="0" borderId="0" xfId="0" applyNumberFormat="1" applyFont="1"/>
    <xf numFmtId="44" fontId="9" fillId="0" borderId="0" xfId="0" applyNumberFormat="1" applyFont="1"/>
    <xf numFmtId="168" fontId="3" fillId="0" borderId="0" xfId="0" applyNumberFormat="1" applyFont="1" applyAlignment="1">
      <alignment horizontal="center" vertical="center"/>
    </xf>
    <xf numFmtId="0" fontId="15" fillId="4" borderId="1" xfId="42" applyFont="1" applyFill="1" applyBorder="1" applyAlignment="1">
      <alignment horizontal="center" vertical="center" wrapText="1"/>
      <protection/>
    </xf>
    <xf numFmtId="0" fontId="20" fillId="4" borderId="21" xfId="42" applyFont="1" applyFill="1" applyBorder="1" applyAlignment="1">
      <alignment vertical="center"/>
      <protection/>
    </xf>
    <xf numFmtId="0" fontId="20" fillId="4" borderId="22" xfId="42" applyFont="1" applyFill="1" applyBorder="1" applyAlignment="1">
      <alignment vertical="center"/>
      <protection/>
    </xf>
    <xf numFmtId="0" fontId="1" fillId="0" borderId="0" xfId="42" applyAlignment="1">
      <alignment horizontal="center"/>
      <protection/>
    </xf>
    <xf numFmtId="0" fontId="15" fillId="11" borderId="24" xfId="23" applyFont="1" applyFill="1" applyBorder="1" applyAlignment="1">
      <alignment horizontal="center" vertical="center"/>
      <protection/>
    </xf>
    <xf numFmtId="0" fontId="15" fillId="11" borderId="21" xfId="23" applyFont="1" applyFill="1" applyBorder="1" applyAlignment="1">
      <alignment horizontal="center" vertical="center"/>
      <protection/>
    </xf>
    <xf numFmtId="0" fontId="15" fillId="11" borderId="23" xfId="23" applyFont="1" applyFill="1" applyBorder="1">
      <alignment/>
      <protection/>
    </xf>
    <xf numFmtId="0" fontId="15" fillId="11" borderId="21" xfId="23" applyFont="1" applyFill="1" applyBorder="1">
      <alignment/>
      <protection/>
    </xf>
    <xf numFmtId="0" fontId="15" fillId="11" borderId="1" xfId="23" applyFont="1" applyFill="1" applyBorder="1" applyAlignment="1">
      <alignment horizontal="center"/>
      <protection/>
    </xf>
    <xf numFmtId="0" fontId="15" fillId="11" borderId="25" xfId="23" applyFont="1" applyFill="1" applyBorder="1" applyAlignment="1">
      <alignment horizontal="center"/>
      <protection/>
    </xf>
    <xf numFmtId="49" fontId="20" fillId="0" borderId="26" xfId="42" applyNumberFormat="1" applyFont="1" applyBorder="1" applyAlignment="1">
      <alignment horizontal="center" vertical="center" wrapText="1"/>
      <protection/>
    </xf>
    <xf numFmtId="4" fontId="20" fillId="0" borderId="15" xfId="42" applyNumberFormat="1" applyFont="1" applyBorder="1" applyAlignment="1">
      <alignment horizontal="center" vertical="center" wrapText="1"/>
      <protection/>
    </xf>
    <xf numFmtId="0" fontId="15" fillId="0" borderId="17" xfId="42" applyFont="1" applyBorder="1" applyAlignment="1">
      <alignment horizontal="center"/>
      <protection/>
    </xf>
    <xf numFmtId="0" fontId="15" fillId="4" borderId="1" xfId="23" applyFont="1" applyFill="1" applyBorder="1" applyAlignment="1">
      <alignment horizontal="center" vertical="center"/>
      <protection/>
    </xf>
    <xf numFmtId="0" fontId="15" fillId="4" borderId="23" xfId="23" applyFont="1" applyFill="1" applyBorder="1">
      <alignment/>
      <protection/>
    </xf>
    <xf numFmtId="0" fontId="15" fillId="4" borderId="21" xfId="23" applyFont="1" applyFill="1" applyBorder="1">
      <alignment/>
      <protection/>
    </xf>
    <xf numFmtId="0" fontId="15" fillId="4" borderId="1" xfId="23" applyFont="1" applyFill="1" applyBorder="1" applyAlignment="1">
      <alignment horizontal="center"/>
      <protection/>
    </xf>
    <xf numFmtId="8" fontId="15" fillId="4" borderId="1" xfId="23" applyNumberFormat="1" applyFont="1" applyFill="1" applyBorder="1" applyAlignment="1">
      <alignment horizontal="center"/>
      <protection/>
    </xf>
    <xf numFmtId="8" fontId="15" fillId="4" borderId="25" xfId="23" applyNumberFormat="1" applyFont="1" applyFill="1" applyBorder="1" applyAlignment="1">
      <alignment horizontal="center"/>
      <protection/>
    </xf>
    <xf numFmtId="0" fontId="20" fillId="0" borderId="24" xfId="42" applyFont="1" applyBorder="1" applyAlignment="1">
      <alignment horizontal="center" vertical="center"/>
      <protection/>
    </xf>
    <xf numFmtId="0" fontId="20" fillId="4" borderId="1" xfId="23" applyFont="1" applyFill="1" applyBorder="1" applyAlignment="1">
      <alignment horizontal="center" vertical="center" wrapText="1"/>
      <protection/>
    </xf>
    <xf numFmtId="0" fontId="20" fillId="4" borderId="1" xfId="23" applyFont="1" applyFill="1" applyBorder="1" applyAlignment="1">
      <alignment horizontal="center" vertical="center"/>
      <protection/>
    </xf>
    <xf numFmtId="4" fontId="20" fillId="4" borderId="1" xfId="23" applyNumberFormat="1" applyFont="1" applyFill="1" applyBorder="1" applyAlignment="1">
      <alignment horizontal="center" vertical="center" wrapText="1"/>
      <protection/>
    </xf>
    <xf numFmtId="170" fontId="20" fillId="0" borderId="1" xfId="23" applyNumberFormat="1" applyFont="1" applyBorder="1" applyAlignment="1">
      <alignment horizontal="right" vertical="center" wrapText="1"/>
      <protection/>
    </xf>
    <xf numFmtId="8" fontId="20" fillId="4" borderId="25" xfId="23" applyNumberFormat="1" applyFont="1" applyFill="1" applyBorder="1" applyAlignment="1">
      <alignment horizontal="right" vertical="center"/>
      <protection/>
    </xf>
    <xf numFmtId="0" fontId="20" fillId="0" borderId="1" xfId="42" applyFont="1" applyBorder="1" applyAlignment="1">
      <alignment horizontal="center" vertical="center"/>
      <protection/>
    </xf>
    <xf numFmtId="8" fontId="20" fillId="4" borderId="1" xfId="23" applyNumberFormat="1" applyFont="1" applyFill="1" applyBorder="1" applyAlignment="1">
      <alignment horizontal="right" vertical="center"/>
      <protection/>
    </xf>
    <xf numFmtId="0" fontId="20" fillId="11" borderId="27" xfId="23" applyFont="1" applyFill="1" applyBorder="1" applyAlignment="1">
      <alignment horizontal="center" vertical="center"/>
      <protection/>
    </xf>
    <xf numFmtId="0" fontId="20" fillId="11" borderId="28" xfId="23" applyFont="1" applyFill="1" applyBorder="1" applyAlignment="1">
      <alignment horizontal="center" vertical="center"/>
      <protection/>
    </xf>
    <xf numFmtId="0" fontId="15" fillId="11" borderId="29" xfId="23" applyFont="1" applyFill="1" applyBorder="1" applyAlignment="1">
      <alignment horizontal="center"/>
      <protection/>
    </xf>
    <xf numFmtId="8" fontId="15" fillId="11" borderId="29" xfId="23" applyNumberFormat="1" applyFont="1" applyFill="1" applyBorder="1" applyAlignment="1">
      <alignment horizontal="center" vertical="center"/>
      <protection/>
    </xf>
    <xf numFmtId="8" fontId="15" fillId="11" borderId="30" xfId="23" applyNumberFormat="1" applyFont="1" applyFill="1" applyBorder="1" applyAlignment="1">
      <alignment horizontal="right"/>
      <protection/>
    </xf>
    <xf numFmtId="173" fontId="20" fillId="4" borderId="1" xfId="23" applyNumberFormat="1" applyFont="1" applyFill="1" applyBorder="1" applyAlignment="1">
      <alignment horizontal="center" vertical="center" wrapText="1"/>
      <protection/>
    </xf>
    <xf numFmtId="0" fontId="20" fillId="4" borderId="31" xfId="23" applyFont="1" applyFill="1" applyBorder="1" applyAlignment="1">
      <alignment horizontal="center" vertical="center" wrapText="1"/>
      <protection/>
    </xf>
    <xf numFmtId="173" fontId="20" fillId="4" borderId="15" xfId="23" applyNumberFormat="1" applyFont="1" applyFill="1" applyBorder="1" applyAlignment="1">
      <alignment horizontal="center" vertical="center" wrapText="1"/>
      <protection/>
    </xf>
    <xf numFmtId="170" fontId="20" fillId="0" borderId="15" xfId="23" applyNumberFormat="1" applyFont="1" applyBorder="1" applyAlignment="1">
      <alignment horizontal="right" vertical="center" wrapText="1"/>
      <protection/>
    </xf>
    <xf numFmtId="8" fontId="20" fillId="4" borderId="32" xfId="23" applyNumberFormat="1" applyFont="1" applyFill="1" applyBorder="1" applyAlignment="1">
      <alignment horizontal="right" vertical="center"/>
      <protection/>
    </xf>
    <xf numFmtId="44" fontId="9" fillId="8" borderId="1" xfId="34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4" fontId="8" fillId="0" borderId="1" xfId="34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4" borderId="0" xfId="37" applyFill="1" applyAlignment="1" quotePrefix="1">
      <alignment horizontal="left" vertical="center"/>
      <protection/>
    </xf>
    <xf numFmtId="0" fontId="15" fillId="4" borderId="0" xfId="37" applyFont="1" applyFill="1" applyAlignment="1">
      <alignment horizontal="center"/>
      <protection/>
    </xf>
    <xf numFmtId="0" fontId="0" fillId="0" borderId="1" xfId="0" applyBorder="1" applyAlignment="1">
      <alignment horizontal="center"/>
    </xf>
    <xf numFmtId="0" fontId="4" fillId="0" borderId="1" xfId="25" applyFont="1" applyBorder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7" borderId="17" xfId="39" applyFont="1" applyFill="1" applyBorder="1" applyAlignment="1">
      <alignment horizontal="center" vertical="center"/>
      <protection/>
    </xf>
    <xf numFmtId="0" fontId="9" fillId="7" borderId="0" xfId="39" applyFont="1" applyFill="1" applyAlignment="1">
      <alignment horizontal="center" vertical="center"/>
      <protection/>
    </xf>
    <xf numFmtId="0" fontId="17" fillId="6" borderId="1" xfId="39" applyFont="1" applyFill="1" applyBorder="1" applyAlignment="1">
      <alignment horizontal="center" vertical="center"/>
      <protection/>
    </xf>
    <xf numFmtId="0" fontId="9" fillId="6" borderId="1" xfId="39" applyFont="1" applyFill="1" applyBorder="1" applyAlignment="1">
      <alignment horizontal="center" vertical="center"/>
      <protection/>
    </xf>
    <xf numFmtId="0" fontId="17" fillId="4" borderId="1" xfId="39" applyFont="1" applyFill="1" applyBorder="1" applyAlignment="1">
      <alignment horizontal="center" vertical="center"/>
      <protection/>
    </xf>
    <xf numFmtId="0" fontId="9" fillId="7" borderId="4" xfId="39" applyFont="1" applyFill="1" applyBorder="1" applyAlignment="1">
      <alignment horizontal="center" vertical="center"/>
      <protection/>
    </xf>
    <xf numFmtId="0" fontId="9" fillId="7" borderId="5" xfId="39" applyFont="1" applyFill="1" applyBorder="1" applyAlignment="1">
      <alignment horizontal="center" vertical="center"/>
      <protection/>
    </xf>
    <xf numFmtId="0" fontId="9" fillId="7" borderId="6" xfId="39" applyFont="1" applyFill="1" applyBorder="1" applyAlignment="1">
      <alignment horizontal="center" vertical="center"/>
      <protection/>
    </xf>
    <xf numFmtId="0" fontId="9" fillId="6" borderId="33" xfId="39" applyFont="1" applyFill="1" applyBorder="1" applyAlignment="1">
      <alignment horizontal="center" vertical="center"/>
      <protection/>
    </xf>
    <xf numFmtId="0" fontId="9" fillId="6" borderId="13" xfId="39" applyFont="1" applyFill="1" applyBorder="1" applyAlignment="1">
      <alignment horizontal="center" vertical="center"/>
      <protection/>
    </xf>
    <xf numFmtId="0" fontId="9" fillId="6" borderId="14" xfId="39" applyFont="1" applyFill="1" applyBorder="1" applyAlignment="1">
      <alignment horizontal="center" vertical="center"/>
      <protection/>
    </xf>
    <xf numFmtId="0" fontId="9" fillId="6" borderId="20" xfId="39" applyFont="1" applyFill="1" applyBorder="1" applyAlignment="1">
      <alignment horizontal="center" vertical="center"/>
      <protection/>
    </xf>
    <xf numFmtId="0" fontId="17" fillId="4" borderId="1" xfId="41" applyFont="1" applyFill="1" applyBorder="1" applyAlignment="1">
      <alignment horizontal="center" vertical="center"/>
      <protection/>
    </xf>
    <xf numFmtId="0" fontId="9" fillId="6" borderId="8" xfId="39" applyFont="1" applyFill="1" applyBorder="1" applyAlignment="1">
      <alignment horizontal="center" vertical="center" wrapText="1"/>
      <protection/>
    </xf>
    <xf numFmtId="0" fontId="9" fillId="6" borderId="9" xfId="39" applyFont="1" applyFill="1" applyBorder="1" applyAlignment="1">
      <alignment horizontal="center" vertical="center" wrapText="1"/>
      <protection/>
    </xf>
    <xf numFmtId="0" fontId="17" fillId="6" borderId="15" xfId="39" applyFont="1" applyFill="1" applyBorder="1" applyAlignment="1">
      <alignment horizontal="center" vertical="center"/>
      <protection/>
    </xf>
    <xf numFmtId="0" fontId="9" fillId="6" borderId="7" xfId="39" applyFont="1" applyFill="1" applyBorder="1" applyAlignment="1">
      <alignment horizontal="center" vertical="center"/>
      <protection/>
    </xf>
    <xf numFmtId="0" fontId="9" fillId="6" borderId="8" xfId="39" applyFont="1" applyFill="1" applyBorder="1" applyAlignment="1">
      <alignment horizontal="center" vertical="center"/>
      <protection/>
    </xf>
    <xf numFmtId="0" fontId="9" fillId="6" borderId="14" xfId="39" applyFont="1" applyFill="1" applyBorder="1" applyAlignment="1">
      <alignment horizontal="center" vertical="center" wrapText="1"/>
      <protection/>
    </xf>
    <xf numFmtId="0" fontId="9" fillId="6" borderId="20" xfId="39" applyFont="1" applyFill="1" applyBorder="1" applyAlignment="1">
      <alignment horizontal="center" vertical="center" wrapText="1"/>
      <protection/>
    </xf>
    <xf numFmtId="0" fontId="9" fillId="7" borderId="13" xfId="39" applyFont="1" applyFill="1" applyBorder="1" applyAlignment="1">
      <alignment horizontal="center" vertical="center"/>
      <protection/>
    </xf>
    <xf numFmtId="0" fontId="9" fillId="7" borderId="14" xfId="39" applyFont="1" applyFill="1" applyBorder="1" applyAlignment="1">
      <alignment horizontal="center" vertical="center"/>
      <protection/>
    </xf>
    <xf numFmtId="0" fontId="9" fillId="7" borderId="20" xfId="39" applyFont="1" applyFill="1" applyBorder="1" applyAlignment="1">
      <alignment horizontal="center" vertical="center"/>
      <protection/>
    </xf>
    <xf numFmtId="0" fontId="17" fillId="0" borderId="0" xfId="37" applyFont="1" applyAlignment="1">
      <alignment horizontal="left" vertical="top" wrapText="1"/>
      <protection/>
    </xf>
    <xf numFmtId="0" fontId="17" fillId="6" borderId="1" xfId="39" applyFont="1" applyFill="1" applyBorder="1" applyAlignment="1">
      <alignment horizontal="center" vertical="center" wrapText="1"/>
      <protection/>
    </xf>
    <xf numFmtId="39" fontId="16" fillId="0" borderId="0" xfId="42" applyNumberFormat="1" applyFont="1" applyAlignment="1">
      <alignment horizontal="left" vertical="center" wrapText="1"/>
      <protection/>
    </xf>
    <xf numFmtId="0" fontId="21" fillId="0" borderId="34" xfId="42" applyFont="1" applyBorder="1" applyAlignment="1">
      <alignment horizontal="center" vertical="center"/>
      <protection/>
    </xf>
    <xf numFmtId="0" fontId="21" fillId="0" borderId="3" xfId="42" applyFont="1" applyBorder="1" applyAlignment="1">
      <alignment horizontal="center" vertical="center"/>
      <protection/>
    </xf>
    <xf numFmtId="0" fontId="21" fillId="0" borderId="17" xfId="42" applyFont="1" applyBorder="1" applyAlignment="1">
      <alignment horizontal="center" vertical="center"/>
      <protection/>
    </xf>
    <xf numFmtId="0" fontId="21" fillId="0" borderId="0" xfId="42" applyFont="1" applyAlignment="1">
      <alignment horizontal="center" vertical="center"/>
      <protection/>
    </xf>
    <xf numFmtId="39" fontId="16" fillId="9" borderId="21" xfId="42" applyNumberFormat="1" applyFont="1" applyFill="1" applyBorder="1" applyAlignment="1">
      <alignment horizontal="left" wrapText="1"/>
      <protection/>
    </xf>
    <xf numFmtId="39" fontId="16" fillId="9" borderId="22" xfId="42" applyNumberFormat="1" applyFont="1" applyFill="1" applyBorder="1" applyAlignment="1">
      <alignment horizontal="left" wrapText="1"/>
      <protection/>
    </xf>
    <xf numFmtId="39" fontId="16" fillId="0" borderId="0" xfId="42" applyNumberFormat="1" applyFont="1" applyAlignment="1">
      <alignment horizontal="left" wrapText="1"/>
      <protection/>
    </xf>
    <xf numFmtId="2" fontId="1" fillId="0" borderId="0" xfId="42" applyNumberFormat="1" applyFont="1" applyAlignment="1">
      <alignment horizontal="center" vertical="center"/>
      <protection/>
    </xf>
    <xf numFmtId="2" fontId="1" fillId="0" borderId="0" xfId="42" applyNumberFormat="1" applyAlignment="1">
      <alignment horizontal="center"/>
      <protection/>
    </xf>
    <xf numFmtId="0" fontId="15" fillId="4" borderId="1" xfId="42" applyFont="1" applyFill="1" applyBorder="1" applyAlignment="1">
      <alignment horizontal="center" vertical="center"/>
      <protection/>
    </xf>
    <xf numFmtId="0" fontId="20" fillId="4" borderId="23" xfId="42" applyFont="1" applyFill="1" applyBorder="1" applyAlignment="1">
      <alignment horizontal="left"/>
      <protection/>
    </xf>
    <xf numFmtId="0" fontId="20" fillId="4" borderId="21" xfId="42" applyFont="1" applyFill="1" applyBorder="1" applyAlignment="1">
      <alignment horizontal="left"/>
      <protection/>
    </xf>
    <xf numFmtId="0" fontId="20" fillId="4" borderId="22" xfId="42" applyFont="1" applyFill="1" applyBorder="1" applyAlignment="1">
      <alignment horizontal="left"/>
      <protection/>
    </xf>
    <xf numFmtId="0" fontId="20" fillId="4" borderId="23" xfId="42" applyFont="1" applyFill="1" applyBorder="1" applyAlignment="1">
      <alignment horizontal="left" wrapText="1"/>
      <protection/>
    </xf>
    <xf numFmtId="0" fontId="20" fillId="4" borderId="21" xfId="42" applyFont="1" applyFill="1" applyBorder="1" applyAlignment="1">
      <alignment horizontal="left" wrapText="1"/>
      <protection/>
    </xf>
    <xf numFmtId="170" fontId="20" fillId="4" borderId="23" xfId="42" applyNumberFormat="1" applyFont="1" applyFill="1" applyBorder="1" applyAlignment="1">
      <alignment horizontal="left" wrapText="1"/>
      <protection/>
    </xf>
    <xf numFmtId="170" fontId="20" fillId="4" borderId="21" xfId="42" applyNumberFormat="1" applyFont="1" applyFill="1" applyBorder="1" applyAlignment="1">
      <alignment horizontal="left" wrapText="1"/>
      <protection/>
    </xf>
    <xf numFmtId="170" fontId="20" fillId="4" borderId="22" xfId="42" applyNumberFormat="1" applyFont="1" applyFill="1" applyBorder="1" applyAlignment="1">
      <alignment horizontal="left" wrapText="1"/>
      <protection/>
    </xf>
    <xf numFmtId="166" fontId="20" fillId="4" borderId="23" xfId="43" applyNumberFormat="1" applyFont="1" applyFill="1" applyBorder="1" applyAlignment="1">
      <alignment horizontal="left"/>
    </xf>
    <xf numFmtId="166" fontId="20" fillId="4" borderId="21" xfId="43" applyNumberFormat="1" applyFont="1" applyFill="1" applyBorder="1" applyAlignment="1">
      <alignment horizontal="left"/>
    </xf>
    <xf numFmtId="166" fontId="20" fillId="4" borderId="22" xfId="43" applyNumberFormat="1" applyFont="1" applyFill="1" applyBorder="1" applyAlignment="1">
      <alignment horizontal="left"/>
    </xf>
    <xf numFmtId="0" fontId="23" fillId="4" borderId="23" xfId="23" applyFont="1" applyFill="1" applyBorder="1" applyAlignment="1">
      <alignment horizontal="left" vertical="center" wrapText="1"/>
      <protection/>
    </xf>
    <xf numFmtId="0" fontId="23" fillId="4" borderId="21" xfId="23" applyFont="1" applyFill="1" applyBorder="1" applyAlignment="1">
      <alignment horizontal="left" vertical="center" wrapText="1"/>
      <protection/>
    </xf>
    <xf numFmtId="0" fontId="23" fillId="4" borderId="1" xfId="23" applyFont="1" applyFill="1" applyBorder="1" applyAlignment="1">
      <alignment horizontal="left" vertical="center" wrapText="1"/>
      <protection/>
    </xf>
    <xf numFmtId="0" fontId="23" fillId="4" borderId="22" xfId="23" applyFont="1" applyFill="1" applyBorder="1" applyAlignment="1">
      <alignment horizontal="left" vertical="center" wrapText="1"/>
      <protection/>
    </xf>
    <xf numFmtId="0" fontId="15" fillId="11" borderId="29" xfId="23" applyFont="1" applyFill="1" applyBorder="1" applyAlignment="1">
      <alignment horizontal="center"/>
      <protection/>
    </xf>
    <xf numFmtId="0" fontId="15" fillId="11" borderId="4" xfId="23" applyFont="1" applyFill="1" applyBorder="1" applyAlignment="1">
      <alignment horizontal="center" vertical="center"/>
      <protection/>
    </xf>
    <xf numFmtId="0" fontId="15" fillId="11" borderId="5" xfId="23" applyFont="1" applyFill="1" applyBorder="1" applyAlignment="1">
      <alignment horizontal="center" vertical="center"/>
      <protection/>
    </xf>
    <xf numFmtId="0" fontId="15" fillId="11" borderId="6" xfId="23" applyFont="1" applyFill="1" applyBorder="1" applyAlignment="1">
      <alignment horizontal="center" vertical="center"/>
      <protection/>
    </xf>
    <xf numFmtId="4" fontId="20" fillId="0" borderId="32" xfId="42" applyNumberFormat="1" applyFont="1" applyBorder="1" applyAlignment="1">
      <alignment horizontal="left" vertical="center" wrapText="1"/>
      <protection/>
    </xf>
    <xf numFmtId="0" fontId="20" fillId="0" borderId="3" xfId="42" applyFont="1" applyBorder="1" applyAlignment="1">
      <alignment horizontal="left" vertical="center" wrapText="1"/>
      <protection/>
    </xf>
    <xf numFmtId="0" fontId="20" fillId="0" borderId="35" xfId="42" applyFont="1" applyBorder="1" applyAlignment="1">
      <alignment horizontal="left" vertical="center" wrapText="1"/>
      <protection/>
    </xf>
    <xf numFmtId="0" fontId="23" fillId="4" borderId="23" xfId="23" applyFont="1" applyFill="1" applyBorder="1" applyAlignment="1">
      <alignment vertical="center" wrapText="1"/>
      <protection/>
    </xf>
    <xf numFmtId="0" fontId="23" fillId="4" borderId="21" xfId="23" applyFont="1" applyFill="1" applyBorder="1" applyAlignment="1">
      <alignment vertical="center" wrapText="1"/>
      <protection/>
    </xf>
    <xf numFmtId="0" fontId="23" fillId="4" borderId="1" xfId="23" applyFont="1" applyFill="1" applyBorder="1" applyAlignment="1">
      <alignment vertical="center" wrapText="1"/>
      <protection/>
    </xf>
    <xf numFmtId="0" fontId="23" fillId="4" borderId="22" xfId="23" applyFont="1" applyFill="1" applyBorder="1" applyAlignment="1">
      <alignment vertical="center" wrapText="1"/>
      <protection/>
    </xf>
    <xf numFmtId="0" fontId="20" fillId="0" borderId="23" xfId="42" applyFont="1" applyBorder="1" applyAlignment="1">
      <alignment horizontal="left" vertical="center"/>
      <protection/>
    </xf>
    <xf numFmtId="0" fontId="20" fillId="0" borderId="21" xfId="42" applyFont="1" applyBorder="1" applyAlignment="1">
      <alignment horizontal="left" vertical="center"/>
      <protection/>
    </xf>
    <xf numFmtId="0" fontId="20" fillId="0" borderId="22" xfId="42" applyFont="1" applyBorder="1" applyAlignment="1">
      <alignment horizontal="left" vertical="center"/>
      <protection/>
    </xf>
    <xf numFmtId="0" fontId="22" fillId="0" borderId="13" xfId="42" applyFont="1" applyBorder="1" applyAlignment="1">
      <alignment horizontal="center" vertical="center"/>
      <protection/>
    </xf>
    <xf numFmtId="0" fontId="22" fillId="0" borderId="14" xfId="42" applyFont="1" applyBorder="1" applyAlignment="1">
      <alignment horizontal="center" vertical="center"/>
      <protection/>
    </xf>
    <xf numFmtId="0" fontId="22" fillId="0" borderId="20" xfId="42" applyFont="1" applyBorder="1" applyAlignment="1">
      <alignment horizontal="center" vertical="center"/>
      <protection/>
    </xf>
    <xf numFmtId="0" fontId="20" fillId="4" borderId="23" xfId="42" applyFont="1" applyFill="1" applyBorder="1" applyAlignment="1">
      <alignment horizontal="left" vertical="center"/>
      <protection/>
    </xf>
    <xf numFmtId="0" fontId="20" fillId="4" borderId="21" xfId="42" applyFont="1" applyFill="1" applyBorder="1" applyAlignment="1">
      <alignment horizontal="left" vertical="center"/>
      <protection/>
    </xf>
    <xf numFmtId="0" fontId="20" fillId="4" borderId="22" xfId="42" applyFont="1" applyFill="1" applyBorder="1" applyAlignment="1">
      <alignment horizontal="left" vertical="center"/>
      <protection/>
    </xf>
    <xf numFmtId="0" fontId="20" fillId="4" borderId="23" xfId="42" applyFont="1" applyFill="1" applyBorder="1" applyAlignment="1">
      <alignment horizontal="left" vertical="center" wrapText="1"/>
      <protection/>
    </xf>
    <xf numFmtId="0" fontId="20" fillId="4" borderId="21" xfId="42" applyFont="1" applyFill="1" applyBorder="1" applyAlignment="1">
      <alignment horizontal="left" vertical="center" wrapText="1"/>
      <protection/>
    </xf>
    <xf numFmtId="170" fontId="20" fillId="4" borderId="23" xfId="44" applyNumberFormat="1" applyFont="1" applyFill="1" applyBorder="1" applyAlignment="1">
      <alignment horizontal="left" vertical="center"/>
    </xf>
    <xf numFmtId="170" fontId="20" fillId="4" borderId="21" xfId="44" applyNumberFormat="1" applyFont="1" applyFill="1" applyBorder="1" applyAlignment="1">
      <alignment horizontal="left" vertical="center"/>
    </xf>
    <xf numFmtId="170" fontId="20" fillId="4" borderId="22" xfId="44" applyNumberFormat="1" applyFont="1" applyFill="1" applyBorder="1" applyAlignment="1">
      <alignment horizontal="left" vertical="center"/>
    </xf>
    <xf numFmtId="10" fontId="20" fillId="4" borderId="23" xfId="43" applyNumberFormat="1" applyFont="1" applyFill="1" applyBorder="1" applyAlignment="1">
      <alignment horizontal="left" vertical="center"/>
    </xf>
    <xf numFmtId="10" fontId="20" fillId="4" borderId="21" xfId="43" applyNumberFormat="1" applyFont="1" applyFill="1" applyBorder="1" applyAlignment="1">
      <alignment horizontal="left" vertical="center"/>
    </xf>
    <xf numFmtId="10" fontId="20" fillId="4" borderId="22" xfId="43" applyNumberFormat="1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49" fontId="1" fillId="4" borderId="0" xfId="42" applyNumberFormat="1" applyFont="1" applyFill="1">
      <alignment/>
      <protection/>
    </xf>
    <xf numFmtId="49" fontId="20" fillId="4" borderId="23" xfId="42" applyNumberFormat="1" applyFont="1" applyFill="1" applyBorder="1" applyAlignment="1">
      <alignment horizontal="left"/>
      <protection/>
    </xf>
    <xf numFmtId="49" fontId="20" fillId="4" borderId="21" xfId="42" applyNumberFormat="1" applyFont="1" applyFill="1" applyBorder="1" applyAlignment="1">
      <alignment horizontal="left"/>
      <protection/>
    </xf>
    <xf numFmtId="49" fontId="20" fillId="4" borderId="22" xfId="42" applyNumberFormat="1" applyFont="1" applyFill="1" applyBorder="1" applyAlignment="1">
      <alignment horizontal="left"/>
      <protection/>
    </xf>
    <xf numFmtId="49" fontId="20" fillId="4" borderId="23" xfId="42" applyNumberFormat="1" applyFont="1" applyFill="1" applyBorder="1" applyAlignment="1">
      <alignment horizontal="left" vertical="center"/>
      <protection/>
    </xf>
    <xf numFmtId="49" fontId="20" fillId="4" borderId="21" xfId="42" applyNumberFormat="1" applyFont="1" applyFill="1" applyBorder="1" applyAlignment="1">
      <alignment horizontal="left" vertical="center"/>
      <protection/>
    </xf>
    <xf numFmtId="49" fontId="20" fillId="4" borderId="22" xfId="42" applyNumberFormat="1" applyFont="1" applyFill="1" applyBorder="1" applyAlignment="1">
      <alignment horizontal="left" vertical="center"/>
      <protection/>
    </xf>
    <xf numFmtId="49" fontId="8" fillId="0" borderId="1" xfId="34" applyNumberFormat="1" applyFont="1" applyBorder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Separador de milhares 2" xfId="22"/>
    <cellStyle name="Normal 2" xfId="23"/>
    <cellStyle name="Euro" xfId="24"/>
    <cellStyle name="Normal 2 2" xfId="25"/>
    <cellStyle name="Normal 3" xfId="26"/>
    <cellStyle name="Porcentagem 2 2" xfId="27"/>
    <cellStyle name="Vírgula 2" xfId="28"/>
    <cellStyle name="Vírgula 3 3" xfId="29"/>
    <cellStyle name="Porcentagem 2" xfId="30"/>
    <cellStyle name="Porcentagem 3" xfId="31"/>
    <cellStyle name="Separador de milhares 3" xfId="32"/>
    <cellStyle name="Separador de milhares 4" xfId="33"/>
    <cellStyle name="Moeda" xfId="34"/>
    <cellStyle name="Normal 4" xfId="35"/>
    <cellStyle name="Porcentagem 4 3" xfId="36"/>
    <cellStyle name="Normal 12" xfId="37"/>
    <cellStyle name="Porcentagem 6 2" xfId="38"/>
    <cellStyle name="Normal 2 2 2 2 2 2" xfId="39"/>
    <cellStyle name="Porcentagem 2 4" xfId="40"/>
    <cellStyle name="Normal 3 3 2" xfId="41"/>
    <cellStyle name="Normal 5" xfId="42"/>
    <cellStyle name="Porcentagem 4" xfId="43"/>
    <cellStyle name="Moeda 2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0</xdr:rowOff>
    </xdr:from>
    <xdr:to>
      <xdr:col>6</xdr:col>
      <xdr:colOff>390525</xdr:colOff>
      <xdr:row>7</xdr:row>
      <xdr:rowOff>190500</xdr:rowOff>
    </xdr:to>
    <xdr:pic>
      <xdr:nvPicPr>
        <xdr:cNvPr id="2" name="Imagem 1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1625" y="0"/>
          <a:ext cx="4133850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66675</xdr:rowOff>
    </xdr:from>
    <xdr:to>
      <xdr:col>3</xdr:col>
      <xdr:colOff>514350</xdr:colOff>
      <xdr:row>5</xdr:row>
      <xdr:rowOff>123825</xdr:rowOff>
    </xdr:to>
    <xdr:pic>
      <xdr:nvPicPr>
        <xdr:cNvPr id="2" name="Imagem 1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1625" y="66675"/>
          <a:ext cx="333375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0</xdr:row>
      <xdr:rowOff>161925</xdr:rowOff>
    </xdr:from>
    <xdr:to>
      <xdr:col>5</xdr:col>
      <xdr:colOff>323850</xdr:colOff>
      <xdr:row>6</xdr:row>
      <xdr:rowOff>133350</xdr:rowOff>
    </xdr:to>
    <xdr:pic>
      <xdr:nvPicPr>
        <xdr:cNvPr id="2" name="Imagem 1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0" y="161925"/>
          <a:ext cx="36480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6</xdr:col>
      <xdr:colOff>228600</xdr:colOff>
      <xdr:row>3</xdr:row>
      <xdr:rowOff>133350</xdr:rowOff>
    </xdr:to>
    <xdr:pic>
      <xdr:nvPicPr>
        <xdr:cNvPr id="2" name="Imagem 1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" y="0"/>
          <a:ext cx="364807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14382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619125</xdr:colOff>
      <xdr:row>4</xdr:row>
      <xdr:rowOff>142875</xdr:rowOff>
    </xdr:from>
    <xdr:to>
      <xdr:col>6</xdr:col>
      <xdr:colOff>619125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14382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1400175</xdr:colOff>
      <xdr:row>4</xdr:row>
      <xdr:rowOff>47625</xdr:rowOff>
    </xdr:to>
    <xdr:pic>
      <xdr:nvPicPr>
        <xdr:cNvPr id="4" name="Imagem 18" descr="G:\ourem 6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109"/>
        <a:stretch>
          <a:fillRect/>
        </a:stretch>
      </xdr:blipFill>
      <xdr:spPr bwMode="auto">
        <a:xfrm>
          <a:off x="7153275" y="0"/>
          <a:ext cx="18764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98</xdr:row>
      <xdr:rowOff>47625</xdr:rowOff>
    </xdr:from>
    <xdr:to>
      <xdr:col>4</xdr:col>
      <xdr:colOff>28575</xdr:colOff>
      <xdr:row>123</xdr:row>
      <xdr:rowOff>104775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269075"/>
          <a:ext cx="3019425" cy="413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257175</xdr:colOff>
      <xdr:row>98</xdr:row>
      <xdr:rowOff>38100</xdr:rowOff>
    </xdr:from>
    <xdr:to>
      <xdr:col>9</xdr:col>
      <xdr:colOff>390525</xdr:colOff>
      <xdr:row>123</xdr:row>
      <xdr:rowOff>76200</xdr:rowOff>
    </xdr:to>
    <xdr:pic>
      <xdr:nvPicPr>
        <xdr:cNvPr id="12" name="Imagem 1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19259550"/>
          <a:ext cx="3057525" cy="411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200025</xdr:colOff>
      <xdr:row>50</xdr:row>
      <xdr:rowOff>95250</xdr:rowOff>
    </xdr:from>
    <xdr:to>
      <xdr:col>13</xdr:col>
      <xdr:colOff>9525</xdr:colOff>
      <xdr:row>66</xdr:row>
      <xdr:rowOff>57150</xdr:rowOff>
    </xdr:to>
    <xdr:pic>
      <xdr:nvPicPr>
        <xdr:cNvPr id="14" name="Imagem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10658475"/>
          <a:ext cx="3505200" cy="2552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76200</xdr:rowOff>
    </xdr:from>
    <xdr:to>
      <xdr:col>8</xdr:col>
      <xdr:colOff>771525</xdr:colOff>
      <xdr:row>4</xdr:row>
      <xdr:rowOff>114300</xdr:rowOff>
    </xdr:to>
    <xdr:pic>
      <xdr:nvPicPr>
        <xdr:cNvPr id="2" name="Imagem 18" descr="G:\ourem 6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109"/>
        <a:stretch>
          <a:fillRect/>
        </a:stretch>
      </xdr:blipFill>
      <xdr:spPr bwMode="auto">
        <a:xfrm>
          <a:off x="7915275" y="76200"/>
          <a:ext cx="18669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YKER\AppData\Local\Temp\Rar$DIa4540.2341\ESCOLA%20DE%206%20SALAS%20S&#195;O%20JO&#195;O\OR&#199;-ESCOLA%20DE%206%20SALAS%20JUN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PISO%20SEXTAV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Orçamento"/>
      <sheetName val="Cronograma"/>
      <sheetName val="CPU"/>
      <sheetName val="Memória de Cálculo"/>
    </sheetNames>
    <sheetDataSet>
      <sheetData sheetId="0" refreshError="1"/>
      <sheetData sheetId="1">
        <row r="1">
          <cell r="A1" t="str">
            <v>OBRA: </v>
          </cell>
          <cell r="D1" t="str">
            <v>PAVIMENTAÇÃO PISO EM BLOQUETE SEXTAVADO </v>
          </cell>
        </row>
        <row r="2">
          <cell r="A2" t="str">
            <v>CONVENENTE:  </v>
          </cell>
          <cell r="D2" t="str">
            <v>PREFEITURA MUNICIPAL DE OURÉM - PARÁ</v>
          </cell>
        </row>
        <row r="3">
          <cell r="A3" t="str">
            <v>DATA: </v>
          </cell>
        </row>
        <row r="4">
          <cell r="A4" t="str">
            <v>LOCAL: </v>
          </cell>
          <cell r="D4" t="str">
            <v>RUA SEM NOME (ENTRE RUA HERMENEGILDO ALVES E RUA PE. ANGELO MORETTI) E PASSAGEM HERÁCLITO SILVA (ENTRE RUA 24 DE MAIO E RUA SÃO FRANCISCO) - OURÉM, PARÁ</v>
          </cell>
        </row>
        <row r="5">
          <cell r="A5" t="str">
            <v>VALOR: </v>
          </cell>
        </row>
        <row r="6">
          <cell r="A6" t="str">
            <v>BDI</v>
          </cell>
        </row>
        <row r="7">
          <cell r="A7" t="str">
            <v>REFERÊNCIA:</v>
          </cell>
        </row>
        <row r="13">
          <cell r="C13" t="str">
            <v>1</v>
          </cell>
        </row>
        <row r="15">
          <cell r="D15" t="str">
            <v>Barracão de madeira/Almoxarifado</v>
          </cell>
          <cell r="E15" t="str">
            <v>m²</v>
          </cell>
        </row>
        <row r="18">
          <cell r="D18" t="str">
            <v>EXECUÇÃO DE SARJETA DE CONCRETO USINADO, MOLDADA IN LOCO EM TRECHO RETO, 30 CM BASE X 15 CM ALTURA. AF_06/2016</v>
          </cell>
          <cell r="E18" t="str">
            <v>m</v>
          </cell>
        </row>
      </sheetData>
      <sheetData sheetId="2" refreshError="1"/>
      <sheetData sheetId="3">
        <row r="1">
          <cell r="A1" t="str">
            <v>OBRA: </v>
          </cell>
        </row>
        <row r="2">
          <cell r="A2" t="str">
            <v>CONVENENTE:  </v>
          </cell>
        </row>
        <row r="3">
          <cell r="A3" t="str">
            <v>DATA: </v>
          </cell>
        </row>
        <row r="4">
          <cell r="A4" t="str">
            <v>LOCAL: </v>
          </cell>
        </row>
        <row r="5">
          <cell r="A5" t="str">
            <v>VALOR: </v>
          </cell>
        </row>
        <row r="6">
          <cell r="A6" t="str">
            <v>BDI</v>
          </cell>
        </row>
        <row r="7">
          <cell r="A7" t="str">
            <v>REFERÊNCIA: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view="pageBreakPreview" zoomScaleSheetLayoutView="100" workbookViewId="0" topLeftCell="A1">
      <selection activeCell="H22" sqref="H22:J22"/>
    </sheetView>
  </sheetViews>
  <sheetFormatPr defaultColWidth="9.140625" defaultRowHeight="15"/>
  <cols>
    <col min="1" max="1" width="5.57421875" style="8" customWidth="1"/>
    <col min="2" max="2" width="7.8515625" style="8" customWidth="1"/>
    <col min="3" max="3" width="7.421875" style="8" customWidth="1"/>
    <col min="4" max="4" width="46.421875" style="1" customWidth="1"/>
    <col min="5" max="5" width="6.00390625" style="8" customWidth="1"/>
    <col min="6" max="6" width="6.421875" style="8" customWidth="1"/>
    <col min="7" max="7" width="11.28125" style="10" customWidth="1"/>
    <col min="8" max="8" width="11.140625" style="10" customWidth="1"/>
    <col min="9" max="9" width="11.8515625" style="10" bestFit="1" customWidth="1"/>
    <col min="10" max="10" width="8.7109375" style="10" customWidth="1"/>
    <col min="11" max="11" width="14.28125" style="0" bestFit="1" customWidth="1"/>
    <col min="12" max="12" width="18.28125" style="0" customWidth="1"/>
    <col min="14" max="14" width="9.57421875" style="0" bestFit="1" customWidth="1"/>
    <col min="15" max="15" width="14.28125" style="0" bestFit="1" customWidth="1"/>
  </cols>
  <sheetData>
    <row r="1" spans="1:10" ht="15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4" ht="15">
      <c r="A6" s="171"/>
      <c r="B6" s="171"/>
      <c r="C6" s="171"/>
      <c r="D6" s="171"/>
      <c r="E6" s="171"/>
      <c r="F6" s="171"/>
      <c r="G6" s="171"/>
      <c r="H6" s="171"/>
      <c r="I6" s="171"/>
      <c r="J6" s="171"/>
      <c r="N6" s="109">
        <v>188592.87051039998</v>
      </c>
    </row>
    <row r="7" spans="1:10" ht="15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1" ht="19.5" customHeight="1">
      <c r="A8" s="173" t="s">
        <v>125</v>
      </c>
      <c r="B8" s="173"/>
      <c r="C8" s="173"/>
      <c r="D8" s="173"/>
      <c r="E8" s="173"/>
      <c r="F8" s="173"/>
      <c r="G8" s="173"/>
      <c r="H8" s="173"/>
      <c r="I8" s="9" t="s">
        <v>0</v>
      </c>
      <c r="J8" s="20">
        <v>0.277</v>
      </c>
      <c r="K8">
        <v>1.277</v>
      </c>
    </row>
    <row r="9" spans="1:10" ht="19.5" customHeight="1">
      <c r="A9" s="175" t="s">
        <v>155</v>
      </c>
      <c r="B9" s="175"/>
      <c r="C9" s="175"/>
      <c r="D9" s="175"/>
      <c r="E9" s="175"/>
      <c r="F9" s="175"/>
      <c r="G9" s="173" t="s">
        <v>126</v>
      </c>
      <c r="H9" s="173"/>
      <c r="I9" s="174" t="s">
        <v>128</v>
      </c>
      <c r="J9" s="174"/>
    </row>
    <row r="10" spans="1:10" ht="19.5" customHeight="1">
      <c r="A10" s="175"/>
      <c r="B10" s="175"/>
      <c r="C10" s="175"/>
      <c r="D10" s="175"/>
      <c r="E10" s="175"/>
      <c r="F10" s="175"/>
      <c r="G10" s="173" t="s">
        <v>165</v>
      </c>
      <c r="H10" s="173"/>
      <c r="I10" s="274" t="s">
        <v>240</v>
      </c>
      <c r="J10" s="274"/>
    </row>
    <row r="11" spans="1:10" ht="15" customHeight="1">
      <c r="A11" s="165" t="s">
        <v>156</v>
      </c>
      <c r="B11" s="166"/>
      <c r="C11" s="166"/>
      <c r="D11" s="166"/>
      <c r="E11" s="166"/>
      <c r="F11" s="166"/>
      <c r="G11" s="166"/>
      <c r="H11" s="166"/>
      <c r="I11" s="166"/>
      <c r="J11" s="167"/>
    </row>
    <row r="12" spans="1:10" ht="23.25" customHeight="1">
      <c r="A12" s="168" t="s">
        <v>157</v>
      </c>
      <c r="B12" s="169"/>
      <c r="C12" s="169"/>
      <c r="D12" s="169"/>
      <c r="E12" s="169"/>
      <c r="F12" s="169"/>
      <c r="G12" s="169"/>
      <c r="H12" s="169"/>
      <c r="I12" s="169"/>
      <c r="J12" s="170"/>
    </row>
    <row r="13" spans="1:12" ht="16.5" customHeight="1">
      <c r="A13" s="173" t="s">
        <v>7</v>
      </c>
      <c r="B13" s="173"/>
      <c r="C13" s="173"/>
      <c r="D13" s="173"/>
      <c r="E13" s="173"/>
      <c r="F13" s="173"/>
      <c r="G13" s="173"/>
      <c r="H13" s="173"/>
      <c r="I13" s="173"/>
      <c r="J13" s="173"/>
      <c r="L13" s="118">
        <f>I15+I17</f>
        <v>189643.94</v>
      </c>
    </row>
    <row r="14" spans="1:10" ht="22.5">
      <c r="A14" s="54" t="s">
        <v>45</v>
      </c>
      <c r="B14" s="54" t="s">
        <v>8</v>
      </c>
      <c r="C14" s="54" t="s">
        <v>9</v>
      </c>
      <c r="D14" s="54" t="s">
        <v>10</v>
      </c>
      <c r="E14" s="54" t="s">
        <v>11</v>
      </c>
      <c r="F14" s="54" t="s">
        <v>12</v>
      </c>
      <c r="G14" s="66" t="s">
        <v>13</v>
      </c>
      <c r="H14" s="66" t="s">
        <v>46</v>
      </c>
      <c r="I14" s="66" t="s">
        <v>14</v>
      </c>
      <c r="J14" s="54" t="s">
        <v>47</v>
      </c>
    </row>
    <row r="15" spans="1:12" ht="15">
      <c r="A15" s="12" t="s">
        <v>42</v>
      </c>
      <c r="B15" s="12"/>
      <c r="C15" s="12"/>
      <c r="D15" s="13" t="s">
        <v>118</v>
      </c>
      <c r="E15" s="12"/>
      <c r="F15" s="12"/>
      <c r="G15" s="18"/>
      <c r="H15" s="18"/>
      <c r="I15" s="18">
        <f>I16</f>
        <v>5558.9</v>
      </c>
      <c r="J15" s="14">
        <f aca="true" t="shared" si="0" ref="J15:J21">I15/$H$23</f>
        <v>0.0293122996706354</v>
      </c>
      <c r="L15" s="84"/>
    </row>
    <row r="16" spans="1:15" ht="15">
      <c r="A16" s="15" t="s">
        <v>132</v>
      </c>
      <c r="B16" s="15">
        <v>10005</v>
      </c>
      <c r="C16" s="15" t="s">
        <v>18</v>
      </c>
      <c r="D16" s="16" t="s">
        <v>119</v>
      </c>
      <c r="E16" s="15" t="s">
        <v>16</v>
      </c>
      <c r="F16" s="112">
        <f>'Memória de Cálculo'!C18</f>
        <v>10</v>
      </c>
      <c r="G16" s="19">
        <v>435.31</v>
      </c>
      <c r="H16" s="19">
        <f>ROUND(G16*$K$8,2)</f>
        <v>555.89</v>
      </c>
      <c r="I16" s="19">
        <f>ROUND(F16*H16,2)</f>
        <v>5558.9</v>
      </c>
      <c r="J16" s="110">
        <f t="shared" si="0"/>
        <v>0.0293122996706354</v>
      </c>
      <c r="L16" s="85">
        <f>ROUND(F16*G16,2)</f>
        <v>4353.1</v>
      </c>
      <c r="O16" s="111"/>
    </row>
    <row r="17" spans="1:12" ht="15">
      <c r="A17" s="12" t="s">
        <v>43</v>
      </c>
      <c r="B17" s="12"/>
      <c r="C17" s="12"/>
      <c r="D17" s="13" t="s">
        <v>120</v>
      </c>
      <c r="E17" s="12"/>
      <c r="F17" s="12"/>
      <c r="G17" s="18"/>
      <c r="H17" s="18"/>
      <c r="I17" s="18">
        <f>SUM(I18:I21)</f>
        <v>184085.04</v>
      </c>
      <c r="J17" s="14">
        <f t="shared" si="0"/>
        <v>0.9706877003293646</v>
      </c>
      <c r="K17" s="111"/>
      <c r="L17" s="84"/>
    </row>
    <row r="18" spans="1:12" ht="45">
      <c r="A18" s="15" t="s">
        <v>133</v>
      </c>
      <c r="B18" s="15" t="s">
        <v>121</v>
      </c>
      <c r="C18" s="15" t="s">
        <v>15</v>
      </c>
      <c r="D18" s="16" t="s">
        <v>122</v>
      </c>
      <c r="E18" s="15" t="s">
        <v>17</v>
      </c>
      <c r="F18" s="112">
        <f>'Memória de Cálculo'!C34</f>
        <v>101.88</v>
      </c>
      <c r="G18" s="19">
        <v>186.16</v>
      </c>
      <c r="H18" s="19">
        <f>ROUND(G18*$K$8,2)</f>
        <v>237.73</v>
      </c>
      <c r="I18" s="19">
        <f>ROUND(F18*H18,2)</f>
        <v>24219.93</v>
      </c>
      <c r="J18" s="17">
        <f t="shared" si="0"/>
        <v>0.1277126492942511</v>
      </c>
      <c r="L18" s="86">
        <f>ROUND(F18*G18,2)</f>
        <v>18965.98</v>
      </c>
    </row>
    <row r="19" spans="1:12" ht="33.75">
      <c r="A19" s="15" t="s">
        <v>134</v>
      </c>
      <c r="B19" s="15">
        <v>94281</v>
      </c>
      <c r="C19" s="15" t="s">
        <v>15</v>
      </c>
      <c r="D19" s="16" t="s">
        <v>137</v>
      </c>
      <c r="E19" s="15" t="s">
        <v>144</v>
      </c>
      <c r="F19" s="112">
        <f>'Memória de Cálculo'!C48</f>
        <v>267</v>
      </c>
      <c r="G19" s="19">
        <v>65.2</v>
      </c>
      <c r="H19" s="19">
        <f aca="true" t="shared" si="1" ref="H19:H21">ROUND(G19*$K$8,2)</f>
        <v>83.26</v>
      </c>
      <c r="I19" s="19">
        <f aca="true" t="shared" si="2" ref="I19:I21">ROUND(F19*H19,2)</f>
        <v>22230.42</v>
      </c>
      <c r="J19" s="17">
        <f t="shared" si="0"/>
        <v>0.11722188433756438</v>
      </c>
      <c r="L19" s="86">
        <f aca="true" t="shared" si="3" ref="L19:L21">ROUND(F19*G19,2)</f>
        <v>17408.4</v>
      </c>
    </row>
    <row r="20" spans="1:15" ht="56.25">
      <c r="A20" s="15" t="s">
        <v>135</v>
      </c>
      <c r="B20" s="15">
        <v>94273</v>
      </c>
      <c r="C20" s="15" t="s">
        <v>15</v>
      </c>
      <c r="D20" s="16" t="s">
        <v>138</v>
      </c>
      <c r="E20" s="15" t="s">
        <v>144</v>
      </c>
      <c r="F20" s="112">
        <f>'Memória de Cálculo'!C72</f>
        <v>210</v>
      </c>
      <c r="G20" s="19">
        <v>53.29</v>
      </c>
      <c r="H20" s="19">
        <f t="shared" si="1"/>
        <v>68.05</v>
      </c>
      <c r="I20" s="19">
        <f t="shared" si="2"/>
        <v>14290.5</v>
      </c>
      <c r="J20" s="17">
        <f t="shared" si="0"/>
        <v>0.07535437198784206</v>
      </c>
      <c r="L20" s="86">
        <f t="shared" si="3"/>
        <v>11190.9</v>
      </c>
      <c r="N20" s="111"/>
      <c r="O20" s="118"/>
    </row>
    <row r="21" spans="1:12" ht="22.5">
      <c r="A21" s="15" t="s">
        <v>136</v>
      </c>
      <c r="B21" s="15" t="s">
        <v>123</v>
      </c>
      <c r="C21" s="15" t="s">
        <v>18</v>
      </c>
      <c r="D21" s="83" t="s">
        <v>124</v>
      </c>
      <c r="E21" s="15" t="s">
        <v>16</v>
      </c>
      <c r="F21" s="112">
        <f>'Memória de Cálculo'!C96</f>
        <v>691.12</v>
      </c>
      <c r="G21" s="19">
        <v>139.76</v>
      </c>
      <c r="H21" s="19">
        <f t="shared" si="1"/>
        <v>178.47</v>
      </c>
      <c r="I21" s="19">
        <f t="shared" si="2"/>
        <v>123344.19</v>
      </c>
      <c r="J21" s="17">
        <f t="shared" si="0"/>
        <v>0.6503987947097071</v>
      </c>
      <c r="L21" s="86">
        <f t="shared" si="3"/>
        <v>96590.93</v>
      </c>
    </row>
    <row r="22" spans="1:12" ht="15" customHeight="1">
      <c r="A22" s="172" t="s">
        <v>163</v>
      </c>
      <c r="B22" s="172"/>
      <c r="C22" s="172"/>
      <c r="D22" s="172"/>
      <c r="E22" s="172"/>
      <c r="F22" s="172"/>
      <c r="G22" s="172"/>
      <c r="H22" s="164">
        <f>I15+I17</f>
        <v>189643.94</v>
      </c>
      <c r="I22" s="164"/>
      <c r="J22" s="164"/>
      <c r="L22" s="87">
        <f>SUM(L16:L21)</f>
        <v>148509.31</v>
      </c>
    </row>
    <row r="23" spans="1:10" ht="15" customHeight="1">
      <c r="A23" s="172" t="s">
        <v>44</v>
      </c>
      <c r="B23" s="172"/>
      <c r="C23" s="172"/>
      <c r="D23" s="172"/>
      <c r="E23" s="172"/>
      <c r="F23" s="172"/>
      <c r="G23" s="172"/>
      <c r="H23" s="164">
        <f>H22</f>
        <v>189643.94</v>
      </c>
      <c r="I23" s="164"/>
      <c r="J23" s="164"/>
    </row>
    <row r="24" spans="4:12" ht="15">
      <c r="D24" s="11"/>
      <c r="J24" s="8"/>
      <c r="L24" s="118" t="e">
        <f>H22+#REF!</f>
        <v>#REF!</v>
      </c>
    </row>
    <row r="25" spans="4:11" ht="15">
      <c r="D25" s="11"/>
      <c r="J25" s="8"/>
      <c r="K25" s="118">
        <f>I15+I17</f>
        <v>189643.94</v>
      </c>
    </row>
    <row r="26" spans="4:10" ht="15">
      <c r="D26" s="11"/>
      <c r="J26" s="8"/>
    </row>
    <row r="27" spans="4:10" ht="15">
      <c r="D27" s="11"/>
      <c r="E27" s="126"/>
      <c r="J27" s="8"/>
    </row>
    <row r="28" spans="4:11" ht="15">
      <c r="D28" s="11"/>
      <c r="I28" s="164">
        <v>191522.91</v>
      </c>
      <c r="J28" s="164"/>
      <c r="K28" s="164"/>
    </row>
    <row r="29" spans="4:10" ht="15">
      <c r="D29" s="11"/>
      <c r="J29" s="8"/>
    </row>
    <row r="30" spans="4:10" ht="15">
      <c r="D30" s="11"/>
      <c r="J30" s="8"/>
    </row>
    <row r="31" spans="4:10" ht="15">
      <c r="D31" s="11"/>
      <c r="J31" s="8"/>
    </row>
    <row r="32" spans="4:10" ht="15">
      <c r="D32" s="11"/>
      <c r="J32" s="8"/>
    </row>
    <row r="33" spans="4:10" ht="15">
      <c r="D33" s="11"/>
      <c r="J33" s="8"/>
    </row>
    <row r="34" spans="4:10" ht="15">
      <c r="D34" s="11"/>
      <c r="J34" s="8"/>
    </row>
    <row r="35" spans="4:10" ht="15">
      <c r="D35" s="11"/>
      <c r="J35" s="8"/>
    </row>
    <row r="36" spans="4:10" ht="15">
      <c r="D36" s="11"/>
      <c r="J36" s="8"/>
    </row>
    <row r="37" spans="4:10" ht="15">
      <c r="D37" s="11"/>
      <c r="J37" s="8"/>
    </row>
    <row r="38" spans="4:10" ht="15">
      <c r="D38" s="11"/>
      <c r="J38" s="8"/>
    </row>
    <row r="39" spans="4:10" ht="15">
      <c r="D39" s="11"/>
      <c r="J39" s="8"/>
    </row>
    <row r="40" spans="4:10" ht="15">
      <c r="D40" s="11"/>
      <c r="J40" s="8"/>
    </row>
    <row r="41" spans="4:10" ht="15">
      <c r="D41" s="11"/>
      <c r="J41" s="8"/>
    </row>
    <row r="42" spans="4:10" ht="15">
      <c r="D42" s="11"/>
      <c r="J42" s="8"/>
    </row>
    <row r="43" spans="4:10" ht="15">
      <c r="D43" s="11"/>
      <c r="J43" s="8"/>
    </row>
    <row r="44" spans="4:10" ht="15">
      <c r="D44" s="11"/>
      <c r="J44" s="8"/>
    </row>
    <row r="45" spans="4:10" ht="15">
      <c r="D45" s="11"/>
      <c r="J45" s="8"/>
    </row>
    <row r="46" spans="4:10" ht="15">
      <c r="D46" s="11"/>
      <c r="J46" s="8"/>
    </row>
    <row r="47" spans="4:10" ht="15">
      <c r="D47" s="11"/>
      <c r="J47" s="8"/>
    </row>
    <row r="48" spans="4:10" ht="15">
      <c r="D48" s="11"/>
      <c r="J48" s="8"/>
    </row>
    <row r="49" spans="4:10" ht="15">
      <c r="D49" s="11"/>
      <c r="J49" s="8"/>
    </row>
    <row r="50" spans="4:10" ht="15">
      <c r="D50" s="11"/>
      <c r="J50" s="8"/>
    </row>
    <row r="51" spans="4:10" ht="15">
      <c r="D51" s="11"/>
      <c r="J51" s="8"/>
    </row>
    <row r="52" spans="4:10" ht="15">
      <c r="D52" s="11"/>
      <c r="J52" s="8"/>
    </row>
    <row r="53" spans="4:10" ht="15">
      <c r="D53" s="11"/>
      <c r="J53" s="8"/>
    </row>
    <row r="54" spans="4:10" ht="15">
      <c r="D54" s="11"/>
      <c r="J54" s="8"/>
    </row>
    <row r="55" spans="4:10" ht="15">
      <c r="D55" s="11"/>
      <c r="J55" s="8"/>
    </row>
    <row r="56" spans="4:10" ht="15">
      <c r="D56" s="11"/>
      <c r="J56" s="8"/>
    </row>
  </sheetData>
  <mergeCells count="15">
    <mergeCell ref="I28:K28"/>
    <mergeCell ref="A11:J11"/>
    <mergeCell ref="A12:J12"/>
    <mergeCell ref="A1:J7"/>
    <mergeCell ref="H23:J23"/>
    <mergeCell ref="A23:G23"/>
    <mergeCell ref="A8:H8"/>
    <mergeCell ref="H22:J22"/>
    <mergeCell ref="A22:G22"/>
    <mergeCell ref="A13:J13"/>
    <mergeCell ref="I9:J9"/>
    <mergeCell ref="I10:J10"/>
    <mergeCell ref="G9:H9"/>
    <mergeCell ref="G10:H10"/>
    <mergeCell ref="A9:F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view="pageBreakPreview" zoomScaleSheetLayoutView="100" workbookViewId="0" topLeftCell="A1">
      <selection activeCell="J34" sqref="J34"/>
    </sheetView>
  </sheetViews>
  <sheetFormatPr defaultColWidth="9.140625" defaultRowHeight="15"/>
  <cols>
    <col min="1" max="1" width="10.8515625" style="0" customWidth="1"/>
    <col min="2" max="2" width="29.421875" style="0" customWidth="1"/>
    <col min="3" max="3" width="25.57421875" style="0" customWidth="1"/>
    <col min="4" max="4" width="15.00390625" style="0" customWidth="1"/>
    <col min="5" max="5" width="10.140625" style="0" customWidth="1"/>
    <col min="7" max="7" width="13.7109375" style="0" bestFit="1" customWidth="1"/>
  </cols>
  <sheetData>
    <row r="1" spans="1:6" ht="15">
      <c r="A1" s="178"/>
      <c r="B1" s="178"/>
      <c r="C1" s="178"/>
      <c r="D1" s="178"/>
      <c r="E1" s="178"/>
      <c r="F1" s="178"/>
    </row>
    <row r="2" spans="1:6" ht="15">
      <c r="A2" s="178"/>
      <c r="B2" s="178"/>
      <c r="C2" s="178"/>
      <c r="D2" s="178"/>
      <c r="E2" s="178"/>
      <c r="F2" s="178"/>
    </row>
    <row r="3" spans="1:6" ht="15">
      <c r="A3" s="178"/>
      <c r="B3" s="178"/>
      <c r="C3" s="178"/>
      <c r="D3" s="178"/>
      <c r="E3" s="178"/>
      <c r="F3" s="178"/>
    </row>
    <row r="4" spans="1:6" ht="15">
      <c r="A4" s="178"/>
      <c r="B4" s="178"/>
      <c r="C4" s="178"/>
      <c r="D4" s="178"/>
      <c r="E4" s="178"/>
      <c r="F4" s="178"/>
    </row>
    <row r="5" spans="1:6" ht="15">
      <c r="A5" s="178"/>
      <c r="B5" s="178"/>
      <c r="C5" s="178"/>
      <c r="D5" s="178"/>
      <c r="E5" s="178"/>
      <c r="F5" s="178"/>
    </row>
    <row r="6" spans="1:6" ht="15">
      <c r="A6" s="178"/>
      <c r="B6" s="178"/>
      <c r="C6" s="178"/>
      <c r="D6" s="178"/>
      <c r="E6" s="178"/>
      <c r="F6" s="178"/>
    </row>
    <row r="7" spans="1:6" ht="15">
      <c r="A7" s="178" t="s">
        <v>125</v>
      </c>
      <c r="B7" s="178"/>
      <c r="C7" s="178"/>
      <c r="D7" s="178"/>
      <c r="E7" s="72" t="s">
        <v>129</v>
      </c>
      <c r="F7" s="73">
        <v>0.277</v>
      </c>
    </row>
    <row r="8" spans="1:6" ht="15">
      <c r="A8" s="181" t="s">
        <v>155</v>
      </c>
      <c r="B8" s="181"/>
      <c r="C8" s="181"/>
      <c r="D8" s="71" t="s">
        <v>126</v>
      </c>
      <c r="E8" s="178" t="s">
        <v>128</v>
      </c>
      <c r="F8" s="178"/>
    </row>
    <row r="9" spans="1:6" ht="19.5" customHeight="1">
      <c r="A9" s="181"/>
      <c r="B9" s="181"/>
      <c r="C9" s="181"/>
      <c r="D9" s="72" t="s">
        <v>165</v>
      </c>
      <c r="E9" s="266">
        <v>44958</v>
      </c>
      <c r="F9" s="265"/>
    </row>
    <row r="10" spans="1:10" ht="15">
      <c r="A10" s="179" t="s">
        <v>1</v>
      </c>
      <c r="B10" s="179"/>
      <c r="C10" s="179"/>
      <c r="D10" s="179"/>
      <c r="E10" s="179"/>
      <c r="F10" s="179"/>
      <c r="G10" s="5"/>
      <c r="H10" s="5"/>
      <c r="I10" s="5"/>
      <c r="J10" s="5"/>
    </row>
    <row r="11" spans="1:10" ht="15">
      <c r="A11" s="177" t="s">
        <v>48</v>
      </c>
      <c r="B11" s="177"/>
      <c r="C11" s="177"/>
      <c r="D11" s="177"/>
      <c r="E11" s="177"/>
      <c r="F11" s="177"/>
      <c r="G11" s="177"/>
      <c r="H11" s="5"/>
      <c r="I11" s="5"/>
      <c r="J11" s="5"/>
    </row>
    <row r="12" spans="1:10" ht="15">
      <c r="A12" s="21"/>
      <c r="B12" s="21"/>
      <c r="C12" s="21"/>
      <c r="D12" s="21"/>
      <c r="E12" s="21"/>
      <c r="F12" s="21"/>
      <c r="G12" s="21"/>
      <c r="H12" s="5"/>
      <c r="I12" s="5"/>
      <c r="J12" s="5"/>
    </row>
    <row r="13" spans="1:10" ht="15">
      <c r="A13" s="23" t="s">
        <v>2</v>
      </c>
      <c r="B13" s="24" t="s">
        <v>49</v>
      </c>
      <c r="C13" s="25"/>
      <c r="D13" s="25"/>
      <c r="E13" s="25"/>
      <c r="F13" s="176">
        <v>-1</v>
      </c>
      <c r="H13" s="5"/>
      <c r="I13" s="5"/>
      <c r="J13" s="5"/>
    </row>
    <row r="14" spans="1:10" ht="15">
      <c r="A14" s="23"/>
      <c r="B14" s="26" t="s">
        <v>3</v>
      </c>
      <c r="C14" s="27"/>
      <c r="D14" s="27"/>
      <c r="E14" s="27"/>
      <c r="F14" s="176"/>
      <c r="H14" s="5"/>
      <c r="I14" s="5"/>
      <c r="J14" s="5"/>
    </row>
    <row r="15" spans="1:10" ht="15">
      <c r="A15" s="21"/>
      <c r="B15" s="21"/>
      <c r="C15" s="21"/>
      <c r="D15" s="21"/>
      <c r="E15" s="21"/>
      <c r="F15" s="21"/>
      <c r="G15" s="21"/>
      <c r="H15" s="5"/>
      <c r="I15" s="5"/>
      <c r="J15" s="5"/>
    </row>
    <row r="16" spans="1:10" ht="15">
      <c r="A16" s="21"/>
      <c r="B16" s="21" t="s">
        <v>50</v>
      </c>
      <c r="C16" s="21"/>
      <c r="D16" s="21"/>
      <c r="E16" s="21"/>
      <c r="F16" s="22">
        <v>0.0315</v>
      </c>
      <c r="G16" s="21"/>
      <c r="H16" s="5"/>
      <c r="I16" s="5"/>
      <c r="J16" s="5"/>
    </row>
    <row r="17" spans="1:10" ht="15">
      <c r="A17" s="21"/>
      <c r="B17" s="21" t="s">
        <v>51</v>
      </c>
      <c r="C17" s="21"/>
      <c r="D17" s="21"/>
      <c r="E17" s="21"/>
      <c r="F17" s="22">
        <v>0.0035</v>
      </c>
      <c r="G17" s="21"/>
      <c r="H17" s="5"/>
      <c r="I17" s="7"/>
      <c r="J17" s="5"/>
    </row>
    <row r="18" spans="1:10" ht="15">
      <c r="A18" s="21"/>
      <c r="B18" s="21" t="s">
        <v>52</v>
      </c>
      <c r="C18" s="21"/>
      <c r="D18" s="21"/>
      <c r="E18" s="21"/>
      <c r="F18" s="22">
        <v>0.0097</v>
      </c>
      <c r="G18" s="21"/>
      <c r="H18" s="5"/>
      <c r="I18" s="5"/>
      <c r="J18" s="5"/>
    </row>
    <row r="19" spans="1:10" ht="15">
      <c r="A19" s="21"/>
      <c r="B19" s="21" t="s">
        <v>53</v>
      </c>
      <c r="C19" s="21"/>
      <c r="D19" s="21"/>
      <c r="E19" s="21"/>
      <c r="F19" s="22">
        <v>0.0045</v>
      </c>
      <c r="G19" s="21"/>
      <c r="H19" s="5"/>
      <c r="I19" s="5"/>
      <c r="J19" s="5"/>
    </row>
    <row r="20" spans="1:10" ht="15">
      <c r="A20" s="21"/>
      <c r="B20" s="21" t="s">
        <v>54</v>
      </c>
      <c r="C20" s="21"/>
      <c r="D20" s="21"/>
      <c r="E20" s="21"/>
      <c r="F20" s="22">
        <v>0.0059</v>
      </c>
      <c r="G20" s="21"/>
      <c r="H20" s="5"/>
      <c r="I20" s="5"/>
      <c r="J20" s="5"/>
    </row>
    <row r="21" spans="1:10" ht="15">
      <c r="A21" s="21"/>
      <c r="B21" s="21" t="s">
        <v>55</v>
      </c>
      <c r="C21" s="21"/>
      <c r="D21" s="21"/>
      <c r="E21" s="21"/>
      <c r="F21" s="22">
        <v>0.051</v>
      </c>
      <c r="G21" s="21"/>
      <c r="H21" s="5"/>
      <c r="I21" s="5"/>
      <c r="J21" s="5"/>
    </row>
    <row r="22" spans="1:10" ht="15">
      <c r="A22" s="21"/>
      <c r="B22" s="21" t="s">
        <v>56</v>
      </c>
      <c r="C22" s="21"/>
      <c r="D22" s="21"/>
      <c r="E22" s="21"/>
      <c r="F22" s="22">
        <v>0.1315</v>
      </c>
      <c r="G22" s="21"/>
      <c r="H22" s="5"/>
      <c r="I22" s="5"/>
      <c r="J22" s="5"/>
    </row>
    <row r="23" spans="1:10" ht="15">
      <c r="A23" s="21"/>
      <c r="B23" s="21"/>
      <c r="C23" s="21" t="s">
        <v>4</v>
      </c>
      <c r="D23" s="21"/>
      <c r="E23" s="21"/>
      <c r="F23" s="22">
        <v>0.05</v>
      </c>
      <c r="G23" s="21"/>
      <c r="H23" s="5"/>
      <c r="I23" s="5"/>
      <c r="J23" s="5"/>
    </row>
    <row r="24" spans="1:10" ht="15">
      <c r="A24" s="21"/>
      <c r="B24" s="21"/>
      <c r="C24" s="21" t="s">
        <v>5</v>
      </c>
      <c r="D24" s="21"/>
      <c r="E24" s="21"/>
      <c r="F24" s="22">
        <v>0.0065</v>
      </c>
      <c r="G24" s="21"/>
      <c r="H24" s="5"/>
      <c r="I24" s="5"/>
      <c r="J24" s="5"/>
    </row>
    <row r="25" spans="1:10" ht="15">
      <c r="A25" s="21"/>
      <c r="B25" s="21"/>
      <c r="C25" s="21" t="s">
        <v>57</v>
      </c>
      <c r="D25" s="21"/>
      <c r="E25" s="21"/>
      <c r="F25" s="22">
        <v>0.03</v>
      </c>
      <c r="G25" s="21"/>
      <c r="H25" s="5"/>
      <c r="I25" s="5"/>
      <c r="J25" s="5"/>
    </row>
    <row r="26" spans="1:10" ht="15">
      <c r="A26" s="21"/>
      <c r="B26" s="21"/>
      <c r="C26" s="21" t="s">
        <v>6</v>
      </c>
      <c r="D26" s="21"/>
      <c r="E26" s="21"/>
      <c r="F26" s="22">
        <v>0.045</v>
      </c>
      <c r="G26" s="21"/>
      <c r="H26" s="5"/>
      <c r="I26" s="5"/>
      <c r="J26" s="5"/>
    </row>
    <row r="27" spans="1:10" ht="15">
      <c r="A27" s="21"/>
      <c r="B27" s="21"/>
      <c r="C27" s="21"/>
      <c r="D27" s="21"/>
      <c r="E27" s="21"/>
      <c r="F27" s="21"/>
      <c r="G27" s="21"/>
      <c r="H27" s="5"/>
      <c r="I27" s="5"/>
      <c r="J27" s="5"/>
    </row>
    <row r="28" spans="1:10" ht="15">
      <c r="A28" s="21"/>
      <c r="B28" s="21"/>
      <c r="C28" s="21"/>
      <c r="D28" s="21"/>
      <c r="E28" s="21"/>
      <c r="F28" s="21"/>
      <c r="G28" s="21"/>
      <c r="H28" s="5"/>
      <c r="I28" s="5"/>
      <c r="J28" s="5"/>
    </row>
    <row r="29" spans="1:10" ht="15">
      <c r="A29" s="23" t="s">
        <v>2</v>
      </c>
      <c r="B29" s="24" t="s">
        <v>58</v>
      </c>
      <c r="C29" s="25"/>
      <c r="D29" s="25"/>
      <c r="E29" s="25"/>
      <c r="F29" s="176">
        <v>-1</v>
      </c>
      <c r="H29" s="5"/>
      <c r="I29" s="5"/>
      <c r="J29" s="5"/>
    </row>
    <row r="30" spans="1:10" ht="15">
      <c r="A30" s="23"/>
      <c r="B30" s="26" t="s">
        <v>59</v>
      </c>
      <c r="C30" s="27"/>
      <c r="D30" s="27"/>
      <c r="E30" s="27"/>
      <c r="F30" s="176"/>
      <c r="H30" s="5"/>
      <c r="I30" s="5"/>
      <c r="J30" s="5"/>
    </row>
    <row r="31" spans="1:10" ht="15">
      <c r="A31" s="21"/>
      <c r="B31" s="21"/>
      <c r="C31" s="21"/>
      <c r="D31" s="21"/>
      <c r="E31" s="21"/>
      <c r="F31" s="21"/>
      <c r="H31" s="5"/>
      <c r="I31" s="5"/>
      <c r="J31" s="5"/>
    </row>
    <row r="32" spans="1:10" ht="15">
      <c r="A32" s="23" t="s">
        <v>2</v>
      </c>
      <c r="B32" s="24">
        <f>(1+F16+F17+F18+F19)*(1+F20)*(1+F21)</f>
        <v>1.10921518428</v>
      </c>
      <c r="C32" s="25"/>
      <c r="D32" s="25"/>
      <c r="E32" s="25"/>
      <c r="F32" s="176">
        <v>-1</v>
      </c>
      <c r="H32" s="5"/>
      <c r="I32" s="5"/>
      <c r="J32" s="5"/>
    </row>
    <row r="33" spans="1:10" ht="15">
      <c r="A33" s="23"/>
      <c r="B33" s="28">
        <f>(1-F22)</f>
        <v>0.8685</v>
      </c>
      <c r="C33" s="29"/>
      <c r="D33" s="29"/>
      <c r="E33" s="29"/>
      <c r="F33" s="176"/>
      <c r="H33" s="5"/>
      <c r="I33" s="5"/>
      <c r="J33" s="5"/>
    </row>
    <row r="34" spans="1:10" ht="15.75" thickBot="1">
      <c r="A34" s="21"/>
      <c r="B34" s="21"/>
      <c r="C34" s="21"/>
      <c r="D34" s="21"/>
      <c r="E34" s="21"/>
      <c r="F34" s="21"/>
      <c r="H34" s="5"/>
      <c r="I34" s="5"/>
      <c r="J34" s="5"/>
    </row>
    <row r="35" spans="1:10" ht="15">
      <c r="A35" s="30" t="s">
        <v>2</v>
      </c>
      <c r="B35" s="55">
        <f>(B32/B33)-1</f>
        <v>0.27716198535405856</v>
      </c>
      <c r="C35" s="31"/>
      <c r="D35" s="31"/>
      <c r="E35" s="32"/>
      <c r="F35" s="21"/>
      <c r="H35" s="5"/>
      <c r="I35" s="5"/>
      <c r="J35" s="5"/>
    </row>
    <row r="36" spans="1:10" ht="15.75" thickBot="1">
      <c r="A36" s="33"/>
      <c r="B36" s="34"/>
      <c r="C36" s="34"/>
      <c r="D36" s="34"/>
      <c r="E36" s="35"/>
      <c r="F36" s="21"/>
      <c r="H36" s="5"/>
      <c r="I36" s="5"/>
      <c r="J36" s="5"/>
    </row>
    <row r="37" spans="1:10" ht="15">
      <c r="A37" s="21"/>
      <c r="B37" s="21"/>
      <c r="C37" s="21"/>
      <c r="D37" s="21"/>
      <c r="E37" s="21"/>
      <c r="F37" s="21"/>
      <c r="H37" s="5"/>
      <c r="I37" s="5"/>
      <c r="J37" s="5"/>
    </row>
    <row r="38" spans="1:10" ht="15">
      <c r="A38" s="21" t="s">
        <v>60</v>
      </c>
      <c r="B38" s="21"/>
      <c r="C38" s="21"/>
      <c r="D38" s="21"/>
      <c r="E38" s="21"/>
      <c r="F38" s="21"/>
      <c r="G38" s="21"/>
      <c r="H38" s="5"/>
      <c r="I38" s="5"/>
      <c r="J38" s="5"/>
    </row>
    <row r="39" spans="1:10" ht="15">
      <c r="A39" s="6"/>
      <c r="B39" s="6"/>
      <c r="C39" s="6"/>
      <c r="D39" s="6"/>
      <c r="E39" s="6"/>
      <c r="F39" s="5"/>
      <c r="G39" s="5"/>
      <c r="H39" s="5"/>
      <c r="I39" s="5"/>
      <c r="J39" s="5"/>
    </row>
  </sheetData>
  <mergeCells count="10">
    <mergeCell ref="F32:F33"/>
    <mergeCell ref="F13:F14"/>
    <mergeCell ref="F29:F30"/>
    <mergeCell ref="A11:G11"/>
    <mergeCell ref="A1:F6"/>
    <mergeCell ref="A10:F10"/>
    <mergeCell ref="E8:F8"/>
    <mergeCell ref="E9:F9"/>
    <mergeCell ref="A8:C9"/>
    <mergeCell ref="A7:D7"/>
  </mergeCells>
  <printOptions/>
  <pageMargins left="0.35433070866141736" right="0.35433070866141736" top="1.614173228346456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showGridLines="0" view="pageBreakPreview" zoomScaleSheetLayoutView="100" workbookViewId="0" topLeftCell="A1">
      <selection activeCell="G29" sqref="G29"/>
    </sheetView>
  </sheetViews>
  <sheetFormatPr defaultColWidth="9.140625" defaultRowHeight="15"/>
  <cols>
    <col min="1" max="1" width="5.57421875" style="61" bestFit="1" customWidth="1"/>
    <col min="2" max="2" width="29.8515625" style="0" customWidth="1"/>
    <col min="3" max="3" width="15.57421875" style="61" customWidth="1"/>
    <col min="4" max="4" width="12.8515625" style="0" customWidth="1"/>
    <col min="5" max="5" width="14.57421875" style="0" customWidth="1"/>
    <col min="6" max="6" width="15.57421875" style="2" customWidth="1"/>
    <col min="7" max="7" width="18.421875" style="0" customWidth="1"/>
    <col min="245" max="245" width="5.57421875" style="0" bestFit="1" customWidth="1"/>
    <col min="246" max="246" width="29.57421875" style="0" customWidth="1"/>
    <col min="247" max="251" width="13.8515625" style="0" customWidth="1"/>
    <col min="252" max="252" width="12.8515625" style="0" bestFit="1" customWidth="1"/>
    <col min="253" max="253" width="17.00390625" style="0" customWidth="1"/>
    <col min="254" max="254" width="15.28125" style="0" bestFit="1" customWidth="1"/>
    <col min="501" max="501" width="5.57421875" style="0" bestFit="1" customWidth="1"/>
    <col min="502" max="502" width="29.57421875" style="0" customWidth="1"/>
    <col min="503" max="507" width="13.8515625" style="0" customWidth="1"/>
    <col min="508" max="508" width="12.8515625" style="0" bestFit="1" customWidth="1"/>
    <col min="509" max="509" width="17.00390625" style="0" customWidth="1"/>
    <col min="510" max="510" width="15.28125" style="0" bestFit="1" customWidth="1"/>
    <col min="757" max="757" width="5.57421875" style="0" bestFit="1" customWidth="1"/>
    <col min="758" max="758" width="29.57421875" style="0" customWidth="1"/>
    <col min="759" max="763" width="13.8515625" style="0" customWidth="1"/>
    <col min="764" max="764" width="12.8515625" style="0" bestFit="1" customWidth="1"/>
    <col min="765" max="765" width="17.00390625" style="0" customWidth="1"/>
    <col min="766" max="766" width="15.28125" style="0" bestFit="1" customWidth="1"/>
    <col min="1013" max="1013" width="5.57421875" style="0" bestFit="1" customWidth="1"/>
    <col min="1014" max="1014" width="29.57421875" style="0" customWidth="1"/>
    <col min="1015" max="1019" width="13.8515625" style="0" customWidth="1"/>
    <col min="1020" max="1020" width="12.8515625" style="0" bestFit="1" customWidth="1"/>
    <col min="1021" max="1021" width="17.00390625" style="0" customWidth="1"/>
    <col min="1022" max="1022" width="15.28125" style="0" bestFit="1" customWidth="1"/>
    <col min="1269" max="1269" width="5.57421875" style="0" bestFit="1" customWidth="1"/>
    <col min="1270" max="1270" width="29.57421875" style="0" customWidth="1"/>
    <col min="1271" max="1275" width="13.8515625" style="0" customWidth="1"/>
    <col min="1276" max="1276" width="12.8515625" style="0" bestFit="1" customWidth="1"/>
    <col min="1277" max="1277" width="17.00390625" style="0" customWidth="1"/>
    <col min="1278" max="1278" width="15.28125" style="0" bestFit="1" customWidth="1"/>
    <col min="1525" max="1525" width="5.57421875" style="0" bestFit="1" customWidth="1"/>
    <col min="1526" max="1526" width="29.57421875" style="0" customWidth="1"/>
    <col min="1527" max="1531" width="13.8515625" style="0" customWidth="1"/>
    <col min="1532" max="1532" width="12.8515625" style="0" bestFit="1" customWidth="1"/>
    <col min="1533" max="1533" width="17.00390625" style="0" customWidth="1"/>
    <col min="1534" max="1534" width="15.28125" style="0" bestFit="1" customWidth="1"/>
    <col min="1781" max="1781" width="5.57421875" style="0" bestFit="1" customWidth="1"/>
    <col min="1782" max="1782" width="29.57421875" style="0" customWidth="1"/>
    <col min="1783" max="1787" width="13.8515625" style="0" customWidth="1"/>
    <col min="1788" max="1788" width="12.8515625" style="0" bestFit="1" customWidth="1"/>
    <col min="1789" max="1789" width="17.00390625" style="0" customWidth="1"/>
    <col min="1790" max="1790" width="15.28125" style="0" bestFit="1" customWidth="1"/>
    <col min="2037" max="2037" width="5.57421875" style="0" bestFit="1" customWidth="1"/>
    <col min="2038" max="2038" width="29.57421875" style="0" customWidth="1"/>
    <col min="2039" max="2043" width="13.8515625" style="0" customWidth="1"/>
    <col min="2044" max="2044" width="12.8515625" style="0" bestFit="1" customWidth="1"/>
    <col min="2045" max="2045" width="17.00390625" style="0" customWidth="1"/>
    <col min="2046" max="2046" width="15.28125" style="0" bestFit="1" customWidth="1"/>
    <col min="2293" max="2293" width="5.57421875" style="0" bestFit="1" customWidth="1"/>
    <col min="2294" max="2294" width="29.57421875" style="0" customWidth="1"/>
    <col min="2295" max="2299" width="13.8515625" style="0" customWidth="1"/>
    <col min="2300" max="2300" width="12.8515625" style="0" bestFit="1" customWidth="1"/>
    <col min="2301" max="2301" width="17.00390625" style="0" customWidth="1"/>
    <col min="2302" max="2302" width="15.28125" style="0" bestFit="1" customWidth="1"/>
    <col min="2549" max="2549" width="5.57421875" style="0" bestFit="1" customWidth="1"/>
    <col min="2550" max="2550" width="29.57421875" style="0" customWidth="1"/>
    <col min="2551" max="2555" width="13.8515625" style="0" customWidth="1"/>
    <col min="2556" max="2556" width="12.8515625" style="0" bestFit="1" customWidth="1"/>
    <col min="2557" max="2557" width="17.00390625" style="0" customWidth="1"/>
    <col min="2558" max="2558" width="15.28125" style="0" bestFit="1" customWidth="1"/>
    <col min="2805" max="2805" width="5.57421875" style="0" bestFit="1" customWidth="1"/>
    <col min="2806" max="2806" width="29.57421875" style="0" customWidth="1"/>
    <col min="2807" max="2811" width="13.8515625" style="0" customWidth="1"/>
    <col min="2812" max="2812" width="12.8515625" style="0" bestFit="1" customWidth="1"/>
    <col min="2813" max="2813" width="17.00390625" style="0" customWidth="1"/>
    <col min="2814" max="2814" width="15.28125" style="0" bestFit="1" customWidth="1"/>
    <col min="3061" max="3061" width="5.57421875" style="0" bestFit="1" customWidth="1"/>
    <col min="3062" max="3062" width="29.57421875" style="0" customWidth="1"/>
    <col min="3063" max="3067" width="13.8515625" style="0" customWidth="1"/>
    <col min="3068" max="3068" width="12.8515625" style="0" bestFit="1" customWidth="1"/>
    <col min="3069" max="3069" width="17.00390625" style="0" customWidth="1"/>
    <col min="3070" max="3070" width="15.28125" style="0" bestFit="1" customWidth="1"/>
    <col min="3317" max="3317" width="5.57421875" style="0" bestFit="1" customWidth="1"/>
    <col min="3318" max="3318" width="29.57421875" style="0" customWidth="1"/>
    <col min="3319" max="3323" width="13.8515625" style="0" customWidth="1"/>
    <col min="3324" max="3324" width="12.8515625" style="0" bestFit="1" customWidth="1"/>
    <col min="3325" max="3325" width="17.00390625" style="0" customWidth="1"/>
    <col min="3326" max="3326" width="15.28125" style="0" bestFit="1" customWidth="1"/>
    <col min="3573" max="3573" width="5.57421875" style="0" bestFit="1" customWidth="1"/>
    <col min="3574" max="3574" width="29.57421875" style="0" customWidth="1"/>
    <col min="3575" max="3579" width="13.8515625" style="0" customWidth="1"/>
    <col min="3580" max="3580" width="12.8515625" style="0" bestFit="1" customWidth="1"/>
    <col min="3581" max="3581" width="17.00390625" style="0" customWidth="1"/>
    <col min="3582" max="3582" width="15.28125" style="0" bestFit="1" customWidth="1"/>
    <col min="3829" max="3829" width="5.57421875" style="0" bestFit="1" customWidth="1"/>
    <col min="3830" max="3830" width="29.57421875" style="0" customWidth="1"/>
    <col min="3831" max="3835" width="13.8515625" style="0" customWidth="1"/>
    <col min="3836" max="3836" width="12.8515625" style="0" bestFit="1" customWidth="1"/>
    <col min="3837" max="3837" width="17.00390625" style="0" customWidth="1"/>
    <col min="3838" max="3838" width="15.28125" style="0" bestFit="1" customWidth="1"/>
    <col min="4085" max="4085" width="5.57421875" style="0" bestFit="1" customWidth="1"/>
    <col min="4086" max="4086" width="29.57421875" style="0" customWidth="1"/>
    <col min="4087" max="4091" width="13.8515625" style="0" customWidth="1"/>
    <col min="4092" max="4092" width="12.8515625" style="0" bestFit="1" customWidth="1"/>
    <col min="4093" max="4093" width="17.00390625" style="0" customWidth="1"/>
    <col min="4094" max="4094" width="15.28125" style="0" bestFit="1" customWidth="1"/>
    <col min="4341" max="4341" width="5.57421875" style="0" bestFit="1" customWidth="1"/>
    <col min="4342" max="4342" width="29.57421875" style="0" customWidth="1"/>
    <col min="4343" max="4347" width="13.8515625" style="0" customWidth="1"/>
    <col min="4348" max="4348" width="12.8515625" style="0" bestFit="1" customWidth="1"/>
    <col min="4349" max="4349" width="17.00390625" style="0" customWidth="1"/>
    <col min="4350" max="4350" width="15.28125" style="0" bestFit="1" customWidth="1"/>
    <col min="4597" max="4597" width="5.57421875" style="0" bestFit="1" customWidth="1"/>
    <col min="4598" max="4598" width="29.57421875" style="0" customWidth="1"/>
    <col min="4599" max="4603" width="13.8515625" style="0" customWidth="1"/>
    <col min="4604" max="4604" width="12.8515625" style="0" bestFit="1" customWidth="1"/>
    <col min="4605" max="4605" width="17.00390625" style="0" customWidth="1"/>
    <col min="4606" max="4606" width="15.28125" style="0" bestFit="1" customWidth="1"/>
    <col min="4853" max="4853" width="5.57421875" style="0" bestFit="1" customWidth="1"/>
    <col min="4854" max="4854" width="29.57421875" style="0" customWidth="1"/>
    <col min="4855" max="4859" width="13.8515625" style="0" customWidth="1"/>
    <col min="4860" max="4860" width="12.8515625" style="0" bestFit="1" customWidth="1"/>
    <col min="4861" max="4861" width="17.00390625" style="0" customWidth="1"/>
    <col min="4862" max="4862" width="15.28125" style="0" bestFit="1" customWidth="1"/>
    <col min="5109" max="5109" width="5.57421875" style="0" bestFit="1" customWidth="1"/>
    <col min="5110" max="5110" width="29.57421875" style="0" customWidth="1"/>
    <col min="5111" max="5115" width="13.8515625" style="0" customWidth="1"/>
    <col min="5116" max="5116" width="12.8515625" style="0" bestFit="1" customWidth="1"/>
    <col min="5117" max="5117" width="17.00390625" style="0" customWidth="1"/>
    <col min="5118" max="5118" width="15.28125" style="0" bestFit="1" customWidth="1"/>
    <col min="5365" max="5365" width="5.57421875" style="0" bestFit="1" customWidth="1"/>
    <col min="5366" max="5366" width="29.57421875" style="0" customWidth="1"/>
    <col min="5367" max="5371" width="13.8515625" style="0" customWidth="1"/>
    <col min="5372" max="5372" width="12.8515625" style="0" bestFit="1" customWidth="1"/>
    <col min="5373" max="5373" width="17.00390625" style="0" customWidth="1"/>
    <col min="5374" max="5374" width="15.28125" style="0" bestFit="1" customWidth="1"/>
    <col min="5621" max="5621" width="5.57421875" style="0" bestFit="1" customWidth="1"/>
    <col min="5622" max="5622" width="29.57421875" style="0" customWidth="1"/>
    <col min="5623" max="5627" width="13.8515625" style="0" customWidth="1"/>
    <col min="5628" max="5628" width="12.8515625" style="0" bestFit="1" customWidth="1"/>
    <col min="5629" max="5629" width="17.00390625" style="0" customWidth="1"/>
    <col min="5630" max="5630" width="15.28125" style="0" bestFit="1" customWidth="1"/>
    <col min="5877" max="5877" width="5.57421875" style="0" bestFit="1" customWidth="1"/>
    <col min="5878" max="5878" width="29.57421875" style="0" customWidth="1"/>
    <col min="5879" max="5883" width="13.8515625" style="0" customWidth="1"/>
    <col min="5884" max="5884" width="12.8515625" style="0" bestFit="1" customWidth="1"/>
    <col min="5885" max="5885" width="17.00390625" style="0" customWidth="1"/>
    <col min="5886" max="5886" width="15.28125" style="0" bestFit="1" customWidth="1"/>
    <col min="6133" max="6133" width="5.57421875" style="0" bestFit="1" customWidth="1"/>
    <col min="6134" max="6134" width="29.57421875" style="0" customWidth="1"/>
    <col min="6135" max="6139" width="13.8515625" style="0" customWidth="1"/>
    <col min="6140" max="6140" width="12.8515625" style="0" bestFit="1" customWidth="1"/>
    <col min="6141" max="6141" width="17.00390625" style="0" customWidth="1"/>
    <col min="6142" max="6142" width="15.28125" style="0" bestFit="1" customWidth="1"/>
    <col min="6389" max="6389" width="5.57421875" style="0" bestFit="1" customWidth="1"/>
    <col min="6390" max="6390" width="29.57421875" style="0" customWidth="1"/>
    <col min="6391" max="6395" width="13.8515625" style="0" customWidth="1"/>
    <col min="6396" max="6396" width="12.8515625" style="0" bestFit="1" customWidth="1"/>
    <col min="6397" max="6397" width="17.00390625" style="0" customWidth="1"/>
    <col min="6398" max="6398" width="15.28125" style="0" bestFit="1" customWidth="1"/>
    <col min="6645" max="6645" width="5.57421875" style="0" bestFit="1" customWidth="1"/>
    <col min="6646" max="6646" width="29.57421875" style="0" customWidth="1"/>
    <col min="6647" max="6651" width="13.8515625" style="0" customWidth="1"/>
    <col min="6652" max="6652" width="12.8515625" style="0" bestFit="1" customWidth="1"/>
    <col min="6653" max="6653" width="17.00390625" style="0" customWidth="1"/>
    <col min="6654" max="6654" width="15.28125" style="0" bestFit="1" customWidth="1"/>
    <col min="6901" max="6901" width="5.57421875" style="0" bestFit="1" customWidth="1"/>
    <col min="6902" max="6902" width="29.57421875" style="0" customWidth="1"/>
    <col min="6903" max="6907" width="13.8515625" style="0" customWidth="1"/>
    <col min="6908" max="6908" width="12.8515625" style="0" bestFit="1" customWidth="1"/>
    <col min="6909" max="6909" width="17.00390625" style="0" customWidth="1"/>
    <col min="6910" max="6910" width="15.28125" style="0" bestFit="1" customWidth="1"/>
    <col min="7157" max="7157" width="5.57421875" style="0" bestFit="1" customWidth="1"/>
    <col min="7158" max="7158" width="29.57421875" style="0" customWidth="1"/>
    <col min="7159" max="7163" width="13.8515625" style="0" customWidth="1"/>
    <col min="7164" max="7164" width="12.8515625" style="0" bestFit="1" customWidth="1"/>
    <col min="7165" max="7165" width="17.00390625" style="0" customWidth="1"/>
    <col min="7166" max="7166" width="15.28125" style="0" bestFit="1" customWidth="1"/>
    <col min="7413" max="7413" width="5.57421875" style="0" bestFit="1" customWidth="1"/>
    <col min="7414" max="7414" width="29.57421875" style="0" customWidth="1"/>
    <col min="7415" max="7419" width="13.8515625" style="0" customWidth="1"/>
    <col min="7420" max="7420" width="12.8515625" style="0" bestFit="1" customWidth="1"/>
    <col min="7421" max="7421" width="17.00390625" style="0" customWidth="1"/>
    <col min="7422" max="7422" width="15.28125" style="0" bestFit="1" customWidth="1"/>
    <col min="7669" max="7669" width="5.57421875" style="0" bestFit="1" customWidth="1"/>
    <col min="7670" max="7670" width="29.57421875" style="0" customWidth="1"/>
    <col min="7671" max="7675" width="13.8515625" style="0" customWidth="1"/>
    <col min="7676" max="7676" width="12.8515625" style="0" bestFit="1" customWidth="1"/>
    <col min="7677" max="7677" width="17.00390625" style="0" customWidth="1"/>
    <col min="7678" max="7678" width="15.28125" style="0" bestFit="1" customWidth="1"/>
    <col min="7925" max="7925" width="5.57421875" style="0" bestFit="1" customWidth="1"/>
    <col min="7926" max="7926" width="29.57421875" style="0" customWidth="1"/>
    <col min="7927" max="7931" width="13.8515625" style="0" customWidth="1"/>
    <col min="7932" max="7932" width="12.8515625" style="0" bestFit="1" customWidth="1"/>
    <col min="7933" max="7933" width="17.00390625" style="0" customWidth="1"/>
    <col min="7934" max="7934" width="15.28125" style="0" bestFit="1" customWidth="1"/>
    <col min="8181" max="8181" width="5.57421875" style="0" bestFit="1" customWidth="1"/>
    <col min="8182" max="8182" width="29.57421875" style="0" customWidth="1"/>
    <col min="8183" max="8187" width="13.8515625" style="0" customWidth="1"/>
    <col min="8188" max="8188" width="12.8515625" style="0" bestFit="1" customWidth="1"/>
    <col min="8189" max="8189" width="17.00390625" style="0" customWidth="1"/>
    <col min="8190" max="8190" width="15.28125" style="0" bestFit="1" customWidth="1"/>
    <col min="8437" max="8437" width="5.57421875" style="0" bestFit="1" customWidth="1"/>
    <col min="8438" max="8438" width="29.57421875" style="0" customWidth="1"/>
    <col min="8439" max="8443" width="13.8515625" style="0" customWidth="1"/>
    <col min="8444" max="8444" width="12.8515625" style="0" bestFit="1" customWidth="1"/>
    <col min="8445" max="8445" width="17.00390625" style="0" customWidth="1"/>
    <col min="8446" max="8446" width="15.28125" style="0" bestFit="1" customWidth="1"/>
    <col min="8693" max="8693" width="5.57421875" style="0" bestFit="1" customWidth="1"/>
    <col min="8694" max="8694" width="29.57421875" style="0" customWidth="1"/>
    <col min="8695" max="8699" width="13.8515625" style="0" customWidth="1"/>
    <col min="8700" max="8700" width="12.8515625" style="0" bestFit="1" customWidth="1"/>
    <col min="8701" max="8701" width="17.00390625" style="0" customWidth="1"/>
    <col min="8702" max="8702" width="15.28125" style="0" bestFit="1" customWidth="1"/>
    <col min="8949" max="8949" width="5.57421875" style="0" bestFit="1" customWidth="1"/>
    <col min="8950" max="8950" width="29.57421875" style="0" customWidth="1"/>
    <col min="8951" max="8955" width="13.8515625" style="0" customWidth="1"/>
    <col min="8956" max="8956" width="12.8515625" style="0" bestFit="1" customWidth="1"/>
    <col min="8957" max="8957" width="17.00390625" style="0" customWidth="1"/>
    <col min="8958" max="8958" width="15.28125" style="0" bestFit="1" customWidth="1"/>
    <col min="9205" max="9205" width="5.57421875" style="0" bestFit="1" customWidth="1"/>
    <col min="9206" max="9206" width="29.57421875" style="0" customWidth="1"/>
    <col min="9207" max="9211" width="13.8515625" style="0" customWidth="1"/>
    <col min="9212" max="9212" width="12.8515625" style="0" bestFit="1" customWidth="1"/>
    <col min="9213" max="9213" width="17.00390625" style="0" customWidth="1"/>
    <col min="9214" max="9214" width="15.28125" style="0" bestFit="1" customWidth="1"/>
    <col min="9461" max="9461" width="5.57421875" style="0" bestFit="1" customWidth="1"/>
    <col min="9462" max="9462" width="29.57421875" style="0" customWidth="1"/>
    <col min="9463" max="9467" width="13.8515625" style="0" customWidth="1"/>
    <col min="9468" max="9468" width="12.8515625" style="0" bestFit="1" customWidth="1"/>
    <col min="9469" max="9469" width="17.00390625" style="0" customWidth="1"/>
    <col min="9470" max="9470" width="15.28125" style="0" bestFit="1" customWidth="1"/>
    <col min="9717" max="9717" width="5.57421875" style="0" bestFit="1" customWidth="1"/>
    <col min="9718" max="9718" width="29.57421875" style="0" customWidth="1"/>
    <col min="9719" max="9723" width="13.8515625" style="0" customWidth="1"/>
    <col min="9724" max="9724" width="12.8515625" style="0" bestFit="1" customWidth="1"/>
    <col min="9725" max="9725" width="17.00390625" style="0" customWidth="1"/>
    <col min="9726" max="9726" width="15.28125" style="0" bestFit="1" customWidth="1"/>
    <col min="9973" max="9973" width="5.57421875" style="0" bestFit="1" customWidth="1"/>
    <col min="9974" max="9974" width="29.57421875" style="0" customWidth="1"/>
    <col min="9975" max="9979" width="13.8515625" style="0" customWidth="1"/>
    <col min="9980" max="9980" width="12.8515625" style="0" bestFit="1" customWidth="1"/>
    <col min="9981" max="9981" width="17.00390625" style="0" customWidth="1"/>
    <col min="9982" max="9982" width="15.28125" style="0" bestFit="1" customWidth="1"/>
    <col min="10229" max="10229" width="5.57421875" style="0" bestFit="1" customWidth="1"/>
    <col min="10230" max="10230" width="29.57421875" style="0" customWidth="1"/>
    <col min="10231" max="10235" width="13.8515625" style="0" customWidth="1"/>
    <col min="10236" max="10236" width="12.8515625" style="0" bestFit="1" customWidth="1"/>
    <col min="10237" max="10237" width="17.00390625" style="0" customWidth="1"/>
    <col min="10238" max="10238" width="15.28125" style="0" bestFit="1" customWidth="1"/>
    <col min="10485" max="10485" width="5.57421875" style="0" bestFit="1" customWidth="1"/>
    <col min="10486" max="10486" width="29.57421875" style="0" customWidth="1"/>
    <col min="10487" max="10491" width="13.8515625" style="0" customWidth="1"/>
    <col min="10492" max="10492" width="12.8515625" style="0" bestFit="1" customWidth="1"/>
    <col min="10493" max="10493" width="17.00390625" style="0" customWidth="1"/>
    <col min="10494" max="10494" width="15.28125" style="0" bestFit="1" customWidth="1"/>
    <col min="10741" max="10741" width="5.57421875" style="0" bestFit="1" customWidth="1"/>
    <col min="10742" max="10742" width="29.57421875" style="0" customWidth="1"/>
    <col min="10743" max="10747" width="13.8515625" style="0" customWidth="1"/>
    <col min="10748" max="10748" width="12.8515625" style="0" bestFit="1" customWidth="1"/>
    <col min="10749" max="10749" width="17.00390625" style="0" customWidth="1"/>
    <col min="10750" max="10750" width="15.28125" style="0" bestFit="1" customWidth="1"/>
    <col min="10997" max="10997" width="5.57421875" style="0" bestFit="1" customWidth="1"/>
    <col min="10998" max="10998" width="29.57421875" style="0" customWidth="1"/>
    <col min="10999" max="11003" width="13.8515625" style="0" customWidth="1"/>
    <col min="11004" max="11004" width="12.8515625" style="0" bestFit="1" customWidth="1"/>
    <col min="11005" max="11005" width="17.00390625" style="0" customWidth="1"/>
    <col min="11006" max="11006" width="15.28125" style="0" bestFit="1" customWidth="1"/>
    <col min="11253" max="11253" width="5.57421875" style="0" bestFit="1" customWidth="1"/>
    <col min="11254" max="11254" width="29.57421875" style="0" customWidth="1"/>
    <col min="11255" max="11259" width="13.8515625" style="0" customWidth="1"/>
    <col min="11260" max="11260" width="12.8515625" style="0" bestFit="1" customWidth="1"/>
    <col min="11261" max="11261" width="17.00390625" style="0" customWidth="1"/>
    <col min="11262" max="11262" width="15.28125" style="0" bestFit="1" customWidth="1"/>
    <col min="11509" max="11509" width="5.57421875" style="0" bestFit="1" customWidth="1"/>
    <col min="11510" max="11510" width="29.57421875" style="0" customWidth="1"/>
    <col min="11511" max="11515" width="13.8515625" style="0" customWidth="1"/>
    <col min="11516" max="11516" width="12.8515625" style="0" bestFit="1" customWidth="1"/>
    <col min="11517" max="11517" width="17.00390625" style="0" customWidth="1"/>
    <col min="11518" max="11518" width="15.28125" style="0" bestFit="1" customWidth="1"/>
    <col min="11765" max="11765" width="5.57421875" style="0" bestFit="1" customWidth="1"/>
    <col min="11766" max="11766" width="29.57421875" style="0" customWidth="1"/>
    <col min="11767" max="11771" width="13.8515625" style="0" customWidth="1"/>
    <col min="11772" max="11772" width="12.8515625" style="0" bestFit="1" customWidth="1"/>
    <col min="11773" max="11773" width="17.00390625" style="0" customWidth="1"/>
    <col min="11774" max="11774" width="15.28125" style="0" bestFit="1" customWidth="1"/>
    <col min="12021" max="12021" width="5.57421875" style="0" bestFit="1" customWidth="1"/>
    <col min="12022" max="12022" width="29.57421875" style="0" customWidth="1"/>
    <col min="12023" max="12027" width="13.8515625" style="0" customWidth="1"/>
    <col min="12028" max="12028" width="12.8515625" style="0" bestFit="1" customWidth="1"/>
    <col min="12029" max="12029" width="17.00390625" style="0" customWidth="1"/>
    <col min="12030" max="12030" width="15.28125" style="0" bestFit="1" customWidth="1"/>
    <col min="12277" max="12277" width="5.57421875" style="0" bestFit="1" customWidth="1"/>
    <col min="12278" max="12278" width="29.57421875" style="0" customWidth="1"/>
    <col min="12279" max="12283" width="13.8515625" style="0" customWidth="1"/>
    <col min="12284" max="12284" width="12.8515625" style="0" bestFit="1" customWidth="1"/>
    <col min="12285" max="12285" width="17.00390625" style="0" customWidth="1"/>
    <col min="12286" max="12286" width="15.28125" style="0" bestFit="1" customWidth="1"/>
    <col min="12533" max="12533" width="5.57421875" style="0" bestFit="1" customWidth="1"/>
    <col min="12534" max="12534" width="29.57421875" style="0" customWidth="1"/>
    <col min="12535" max="12539" width="13.8515625" style="0" customWidth="1"/>
    <col min="12540" max="12540" width="12.8515625" style="0" bestFit="1" customWidth="1"/>
    <col min="12541" max="12541" width="17.00390625" style="0" customWidth="1"/>
    <col min="12542" max="12542" width="15.28125" style="0" bestFit="1" customWidth="1"/>
    <col min="12789" max="12789" width="5.57421875" style="0" bestFit="1" customWidth="1"/>
    <col min="12790" max="12790" width="29.57421875" style="0" customWidth="1"/>
    <col min="12791" max="12795" width="13.8515625" style="0" customWidth="1"/>
    <col min="12796" max="12796" width="12.8515625" style="0" bestFit="1" customWidth="1"/>
    <col min="12797" max="12797" width="17.00390625" style="0" customWidth="1"/>
    <col min="12798" max="12798" width="15.28125" style="0" bestFit="1" customWidth="1"/>
    <col min="13045" max="13045" width="5.57421875" style="0" bestFit="1" customWidth="1"/>
    <col min="13046" max="13046" width="29.57421875" style="0" customWidth="1"/>
    <col min="13047" max="13051" width="13.8515625" style="0" customWidth="1"/>
    <col min="13052" max="13052" width="12.8515625" style="0" bestFit="1" customWidth="1"/>
    <col min="13053" max="13053" width="17.00390625" style="0" customWidth="1"/>
    <col min="13054" max="13054" width="15.28125" style="0" bestFit="1" customWidth="1"/>
    <col min="13301" max="13301" width="5.57421875" style="0" bestFit="1" customWidth="1"/>
    <col min="13302" max="13302" width="29.57421875" style="0" customWidth="1"/>
    <col min="13303" max="13307" width="13.8515625" style="0" customWidth="1"/>
    <col min="13308" max="13308" width="12.8515625" style="0" bestFit="1" customWidth="1"/>
    <col min="13309" max="13309" width="17.00390625" style="0" customWidth="1"/>
    <col min="13310" max="13310" width="15.28125" style="0" bestFit="1" customWidth="1"/>
    <col min="13557" max="13557" width="5.57421875" style="0" bestFit="1" customWidth="1"/>
    <col min="13558" max="13558" width="29.57421875" style="0" customWidth="1"/>
    <col min="13559" max="13563" width="13.8515625" style="0" customWidth="1"/>
    <col min="13564" max="13564" width="12.8515625" style="0" bestFit="1" customWidth="1"/>
    <col min="13565" max="13565" width="17.00390625" style="0" customWidth="1"/>
    <col min="13566" max="13566" width="15.28125" style="0" bestFit="1" customWidth="1"/>
    <col min="13813" max="13813" width="5.57421875" style="0" bestFit="1" customWidth="1"/>
    <col min="13814" max="13814" width="29.57421875" style="0" customWidth="1"/>
    <col min="13815" max="13819" width="13.8515625" style="0" customWidth="1"/>
    <col min="13820" max="13820" width="12.8515625" style="0" bestFit="1" customWidth="1"/>
    <col min="13821" max="13821" width="17.00390625" style="0" customWidth="1"/>
    <col min="13822" max="13822" width="15.28125" style="0" bestFit="1" customWidth="1"/>
    <col min="14069" max="14069" width="5.57421875" style="0" bestFit="1" customWidth="1"/>
    <col min="14070" max="14070" width="29.57421875" style="0" customWidth="1"/>
    <col min="14071" max="14075" width="13.8515625" style="0" customWidth="1"/>
    <col min="14076" max="14076" width="12.8515625" style="0" bestFit="1" customWidth="1"/>
    <col min="14077" max="14077" width="17.00390625" style="0" customWidth="1"/>
    <col min="14078" max="14078" width="15.28125" style="0" bestFit="1" customWidth="1"/>
    <col min="14325" max="14325" width="5.57421875" style="0" bestFit="1" customWidth="1"/>
    <col min="14326" max="14326" width="29.57421875" style="0" customWidth="1"/>
    <col min="14327" max="14331" width="13.8515625" style="0" customWidth="1"/>
    <col min="14332" max="14332" width="12.8515625" style="0" bestFit="1" customWidth="1"/>
    <col min="14333" max="14333" width="17.00390625" style="0" customWidth="1"/>
    <col min="14334" max="14334" width="15.28125" style="0" bestFit="1" customWidth="1"/>
    <col min="14581" max="14581" width="5.57421875" style="0" bestFit="1" customWidth="1"/>
    <col min="14582" max="14582" width="29.57421875" style="0" customWidth="1"/>
    <col min="14583" max="14587" width="13.8515625" style="0" customWidth="1"/>
    <col min="14588" max="14588" width="12.8515625" style="0" bestFit="1" customWidth="1"/>
    <col min="14589" max="14589" width="17.00390625" style="0" customWidth="1"/>
    <col min="14590" max="14590" width="15.28125" style="0" bestFit="1" customWidth="1"/>
    <col min="14837" max="14837" width="5.57421875" style="0" bestFit="1" customWidth="1"/>
    <col min="14838" max="14838" width="29.57421875" style="0" customWidth="1"/>
    <col min="14839" max="14843" width="13.8515625" style="0" customWidth="1"/>
    <col min="14844" max="14844" width="12.8515625" style="0" bestFit="1" customWidth="1"/>
    <col min="14845" max="14845" width="17.00390625" style="0" customWidth="1"/>
    <col min="14846" max="14846" width="15.28125" style="0" bestFit="1" customWidth="1"/>
    <col min="15093" max="15093" width="5.57421875" style="0" bestFit="1" customWidth="1"/>
    <col min="15094" max="15094" width="29.57421875" style="0" customWidth="1"/>
    <col min="15095" max="15099" width="13.8515625" style="0" customWidth="1"/>
    <col min="15100" max="15100" width="12.8515625" style="0" bestFit="1" customWidth="1"/>
    <col min="15101" max="15101" width="17.00390625" style="0" customWidth="1"/>
    <col min="15102" max="15102" width="15.28125" style="0" bestFit="1" customWidth="1"/>
    <col min="15349" max="15349" width="5.57421875" style="0" bestFit="1" customWidth="1"/>
    <col min="15350" max="15350" width="29.57421875" style="0" customWidth="1"/>
    <col min="15351" max="15355" width="13.8515625" style="0" customWidth="1"/>
    <col min="15356" max="15356" width="12.8515625" style="0" bestFit="1" customWidth="1"/>
    <col min="15357" max="15357" width="17.00390625" style="0" customWidth="1"/>
    <col min="15358" max="15358" width="15.28125" style="0" bestFit="1" customWidth="1"/>
    <col min="15605" max="15605" width="5.57421875" style="0" bestFit="1" customWidth="1"/>
    <col min="15606" max="15606" width="29.57421875" style="0" customWidth="1"/>
    <col min="15607" max="15611" width="13.8515625" style="0" customWidth="1"/>
    <col min="15612" max="15612" width="12.8515625" style="0" bestFit="1" customWidth="1"/>
    <col min="15613" max="15613" width="17.00390625" style="0" customWidth="1"/>
    <col min="15614" max="15614" width="15.28125" style="0" bestFit="1" customWidth="1"/>
    <col min="15861" max="15861" width="5.57421875" style="0" bestFit="1" customWidth="1"/>
    <col min="15862" max="15862" width="29.57421875" style="0" customWidth="1"/>
    <col min="15863" max="15867" width="13.8515625" style="0" customWidth="1"/>
    <col min="15868" max="15868" width="12.8515625" style="0" bestFit="1" customWidth="1"/>
    <col min="15869" max="15869" width="17.00390625" style="0" customWidth="1"/>
    <col min="15870" max="15870" width="15.28125" style="0" bestFit="1" customWidth="1"/>
    <col min="16117" max="16117" width="5.57421875" style="0" bestFit="1" customWidth="1"/>
    <col min="16118" max="16118" width="29.57421875" style="0" customWidth="1"/>
    <col min="16119" max="16123" width="13.8515625" style="0" customWidth="1"/>
    <col min="16124" max="16124" width="12.8515625" style="0" bestFit="1" customWidth="1"/>
    <col min="16125" max="16125" width="17.00390625" style="0" customWidth="1"/>
    <col min="16126" max="16126" width="15.28125" style="0" bestFit="1" customWidth="1"/>
  </cols>
  <sheetData>
    <row r="1" spans="1:7" ht="15">
      <c r="A1" s="180"/>
      <c r="B1" s="180"/>
      <c r="C1" s="180"/>
      <c r="D1" s="180"/>
      <c r="E1" s="180"/>
      <c r="F1" s="180"/>
      <c r="G1" s="180"/>
    </row>
    <row r="2" spans="1:7" ht="15">
      <c r="A2" s="180"/>
      <c r="B2" s="180"/>
      <c r="C2" s="180"/>
      <c r="D2" s="180"/>
      <c r="E2" s="180"/>
      <c r="F2" s="180"/>
      <c r="G2" s="180"/>
    </row>
    <row r="3" spans="1:7" ht="15">
      <c r="A3" s="180"/>
      <c r="B3" s="180"/>
      <c r="C3" s="180"/>
      <c r="D3" s="180"/>
      <c r="E3" s="180"/>
      <c r="F3" s="180"/>
      <c r="G3" s="180"/>
    </row>
    <row r="4" spans="1:7" ht="15">
      <c r="A4" s="180"/>
      <c r="B4" s="180"/>
      <c r="C4" s="180"/>
      <c r="D4" s="180"/>
      <c r="E4" s="180"/>
      <c r="F4" s="180"/>
      <c r="G4" s="180"/>
    </row>
    <row r="5" spans="1:7" ht="15">
      <c r="A5" s="180"/>
      <c r="B5" s="180"/>
      <c r="C5" s="180"/>
      <c r="D5" s="180"/>
      <c r="E5" s="180"/>
      <c r="F5" s="180"/>
      <c r="G5" s="180"/>
    </row>
    <row r="6" spans="1:7" ht="15">
      <c r="A6" s="180"/>
      <c r="B6" s="180"/>
      <c r="C6" s="180"/>
      <c r="D6" s="180"/>
      <c r="E6" s="180"/>
      <c r="F6" s="180"/>
      <c r="G6" s="180"/>
    </row>
    <row r="7" spans="1:7" ht="15">
      <c r="A7" s="180"/>
      <c r="B7" s="180"/>
      <c r="C7" s="180"/>
      <c r="D7" s="180"/>
      <c r="E7" s="180"/>
      <c r="F7" s="180"/>
      <c r="G7" s="180"/>
    </row>
    <row r="8" spans="1:7" ht="15">
      <c r="A8" s="184" t="s">
        <v>125</v>
      </c>
      <c r="B8" s="184"/>
      <c r="C8" s="184"/>
      <c r="D8" s="184"/>
      <c r="E8" s="184"/>
      <c r="F8" s="75" t="s">
        <v>165</v>
      </c>
      <c r="G8" s="76" t="s">
        <v>130</v>
      </c>
    </row>
    <row r="9" spans="1:7" ht="15">
      <c r="A9" s="185" t="s">
        <v>155</v>
      </c>
      <c r="B9" s="185"/>
      <c r="C9" s="185"/>
      <c r="D9" s="185"/>
      <c r="E9" s="185"/>
      <c r="F9" s="77" t="s">
        <v>126</v>
      </c>
      <c r="G9" s="78" t="s">
        <v>239</v>
      </c>
    </row>
    <row r="10" spans="1:7" ht="15">
      <c r="A10" s="183" t="s">
        <v>131</v>
      </c>
      <c r="B10" s="183"/>
      <c r="C10" s="183"/>
      <c r="D10" s="183"/>
      <c r="E10" s="183"/>
      <c r="F10" s="183"/>
      <c r="G10" s="183"/>
    </row>
    <row r="11" spans="1:7" ht="15">
      <c r="A11" s="67" t="s">
        <v>45</v>
      </c>
      <c r="B11" s="67" t="s">
        <v>10</v>
      </c>
      <c r="C11" s="58" t="s">
        <v>108</v>
      </c>
      <c r="D11" s="58" t="s">
        <v>114</v>
      </c>
      <c r="E11" s="58" t="s">
        <v>115</v>
      </c>
      <c r="F11" s="58" t="s">
        <v>116</v>
      </c>
      <c r="G11" s="58" t="s">
        <v>117</v>
      </c>
    </row>
    <row r="12" spans="1:7" s="4" customFormat="1" ht="12.75" customHeight="1">
      <c r="A12" s="13" t="s">
        <v>42</v>
      </c>
      <c r="B12" s="13" t="s">
        <v>118</v>
      </c>
      <c r="C12" s="64" t="s">
        <v>161</v>
      </c>
      <c r="D12" s="65" t="s">
        <v>127</v>
      </c>
      <c r="E12" s="64" t="s">
        <v>109</v>
      </c>
      <c r="F12" s="64" t="s">
        <v>109</v>
      </c>
      <c r="G12" s="64" t="s">
        <v>109</v>
      </c>
    </row>
    <row r="13" spans="1:7" s="4" customFormat="1" ht="11.25" customHeight="1">
      <c r="A13" s="13"/>
      <c r="B13" s="13"/>
      <c r="C13" s="119">
        <f>'ORÇ.'!I16</f>
        <v>5558.9</v>
      </c>
      <c r="D13" s="120">
        <f>'ORÇ.'!I16</f>
        <v>5558.9</v>
      </c>
      <c r="E13" s="64"/>
      <c r="F13" s="64"/>
      <c r="G13" s="64"/>
    </row>
    <row r="14" spans="1:7" s="3" customFormat="1" ht="14.25" customHeight="1">
      <c r="A14" s="13" t="s">
        <v>43</v>
      </c>
      <c r="B14" s="13" t="s">
        <v>120</v>
      </c>
      <c r="C14" s="64" t="s">
        <v>161</v>
      </c>
      <c r="D14" s="121">
        <v>0.25</v>
      </c>
      <c r="E14" s="65" t="s">
        <v>162</v>
      </c>
      <c r="F14" s="65" t="s">
        <v>162</v>
      </c>
      <c r="G14" s="65" t="s">
        <v>162</v>
      </c>
    </row>
    <row r="15" spans="1:7" s="3" customFormat="1" ht="14.25" customHeight="1">
      <c r="A15" s="13"/>
      <c r="B15" s="13"/>
      <c r="C15" s="119">
        <f>'ORÇ.'!I17</f>
        <v>184085.04</v>
      </c>
      <c r="D15" s="120">
        <f>$C$15*0.25</f>
        <v>46021.26</v>
      </c>
      <c r="E15" s="120">
        <f>$C$15*0.25</f>
        <v>46021.26</v>
      </c>
      <c r="F15" s="120">
        <f>$C$15*0.25</f>
        <v>46021.26</v>
      </c>
      <c r="G15" s="120">
        <f>$C$15*0.25</f>
        <v>46021.26</v>
      </c>
    </row>
    <row r="16" spans="1:7" ht="22.5">
      <c r="A16" s="182" t="s">
        <v>110</v>
      </c>
      <c r="B16" s="182"/>
      <c r="C16" s="67"/>
      <c r="D16" s="123">
        <f>D17/G19</f>
        <v>0.2719842247529765</v>
      </c>
      <c r="E16" s="58" t="str">
        <f aca="true" t="shared" si="0" ref="E16:G17">E14</f>
        <v xml:space="preserve">25,00%
</v>
      </c>
      <c r="F16" s="58" t="str">
        <f t="shared" si="0"/>
        <v xml:space="preserve">25,00%
</v>
      </c>
      <c r="G16" s="58" t="str">
        <f t="shared" si="0"/>
        <v xml:space="preserve">25,00%
</v>
      </c>
    </row>
    <row r="17" spans="1:7" s="3" customFormat="1" ht="15">
      <c r="A17" s="182" t="s">
        <v>111</v>
      </c>
      <c r="B17" s="182"/>
      <c r="C17" s="67"/>
      <c r="D17" s="122">
        <f>D13+D15</f>
        <v>51580.16</v>
      </c>
      <c r="E17" s="122">
        <f t="shared" si="0"/>
        <v>46021.26</v>
      </c>
      <c r="F17" s="122">
        <f t="shared" si="0"/>
        <v>46021.26</v>
      </c>
      <c r="G17" s="122">
        <f t="shared" si="0"/>
        <v>46021.26</v>
      </c>
    </row>
    <row r="18" spans="1:7" ht="15">
      <c r="A18" s="182" t="s">
        <v>112</v>
      </c>
      <c r="B18" s="182"/>
      <c r="C18" s="67"/>
      <c r="D18" s="123">
        <f>D16</f>
        <v>0.2719842247529765</v>
      </c>
      <c r="E18" s="123">
        <f>E19/G19</f>
        <v>0.5146561498353177</v>
      </c>
      <c r="F18" s="123">
        <f>F19/G19</f>
        <v>0.7573280749176589</v>
      </c>
      <c r="G18" s="123">
        <f>(F19+G17)/G19</f>
        <v>1</v>
      </c>
    </row>
    <row r="19" spans="1:7" s="3" customFormat="1" ht="15">
      <c r="A19" s="182" t="s">
        <v>113</v>
      </c>
      <c r="B19" s="182"/>
      <c r="C19" s="67"/>
      <c r="D19" s="122">
        <f>D17</f>
        <v>51580.16</v>
      </c>
      <c r="E19" s="122">
        <f>D19+E17</f>
        <v>97601.42000000001</v>
      </c>
      <c r="F19" s="122">
        <f>E19+F17</f>
        <v>143622.68000000002</v>
      </c>
      <c r="G19" s="122">
        <f>F19+G17</f>
        <v>189643.94000000003</v>
      </c>
    </row>
    <row r="20" spans="1:7" ht="15">
      <c r="A20" s="59"/>
      <c r="B20" s="56"/>
      <c r="C20" s="62"/>
      <c r="D20" s="56"/>
      <c r="E20" s="56"/>
      <c r="F20" s="56"/>
      <c r="G20" s="56"/>
    </row>
    <row r="21" spans="1:7" ht="15">
      <c r="A21" s="59"/>
      <c r="B21" s="56"/>
      <c r="C21" s="62"/>
      <c r="D21" s="56"/>
      <c r="E21" s="56"/>
      <c r="F21" s="56"/>
      <c r="G21" s="56"/>
    </row>
    <row r="22" spans="1:7" ht="15">
      <c r="A22" s="59"/>
      <c r="B22" s="56"/>
      <c r="C22" s="62"/>
      <c r="D22" s="56"/>
      <c r="E22" s="125">
        <f>C13+C15</f>
        <v>189643.94</v>
      </c>
      <c r="F22" s="56"/>
      <c r="G22" s="56"/>
    </row>
    <row r="23" spans="1:7" ht="15">
      <c r="A23" s="59"/>
      <c r="B23" s="56"/>
      <c r="C23" s="62"/>
      <c r="D23" s="56"/>
      <c r="E23" s="56"/>
      <c r="F23" s="56"/>
      <c r="G23" s="56"/>
    </row>
    <row r="24" spans="1:7" ht="15">
      <c r="A24" s="59"/>
      <c r="B24" s="56"/>
      <c r="C24" s="62"/>
      <c r="D24" s="56"/>
      <c r="E24" s="56"/>
      <c r="F24" s="56"/>
      <c r="G24" s="56"/>
    </row>
    <row r="25" spans="1:7" ht="15">
      <c r="A25" s="59"/>
      <c r="B25" s="56"/>
      <c r="C25" s="62"/>
      <c r="D25" s="56"/>
      <c r="E25" s="56"/>
      <c r="F25" s="124"/>
      <c r="G25" s="56"/>
    </row>
    <row r="26" spans="1:7" ht="15">
      <c r="A26" s="59"/>
      <c r="B26" s="56"/>
      <c r="C26" s="62"/>
      <c r="D26" s="56"/>
      <c r="E26" s="56"/>
      <c r="F26" s="56"/>
      <c r="G26" s="56"/>
    </row>
    <row r="27" spans="1:7" ht="15">
      <c r="A27" s="59"/>
      <c r="B27" s="56"/>
      <c r="C27" s="62"/>
      <c r="D27" s="56"/>
      <c r="E27" s="56"/>
      <c r="F27" s="56"/>
      <c r="G27" s="56"/>
    </row>
    <row r="28" spans="1:7" ht="15">
      <c r="A28" s="59"/>
      <c r="B28" s="56"/>
      <c r="C28" s="62"/>
      <c r="D28" s="56"/>
      <c r="E28" s="56"/>
      <c r="F28" s="56"/>
      <c r="G28" s="56"/>
    </row>
    <row r="29" spans="1:7" ht="15">
      <c r="A29" s="59"/>
      <c r="B29" s="56"/>
      <c r="C29" s="62"/>
      <c r="D29" s="56"/>
      <c r="E29" s="56"/>
      <c r="F29" s="56"/>
      <c r="G29" s="56"/>
    </row>
    <row r="30" spans="1:7" ht="15">
      <c r="A30" s="59"/>
      <c r="B30" s="56"/>
      <c r="C30" s="62"/>
      <c r="D30" s="56"/>
      <c r="E30" s="56"/>
      <c r="F30" s="56"/>
      <c r="G30" s="56"/>
    </row>
    <row r="31" spans="1:7" ht="15">
      <c r="A31" s="59"/>
      <c r="B31" s="56"/>
      <c r="C31" s="62"/>
      <c r="D31" s="56"/>
      <c r="E31" s="56"/>
      <c r="F31" s="56"/>
      <c r="G31" s="56"/>
    </row>
    <row r="32" spans="1:7" ht="15">
      <c r="A32" s="59"/>
      <c r="B32" s="56"/>
      <c r="C32" s="62"/>
      <c r="D32" s="56"/>
      <c r="E32" s="56"/>
      <c r="F32" s="56"/>
      <c r="G32" s="56"/>
    </row>
    <row r="33" spans="1:7" ht="15">
      <c r="A33" s="59"/>
      <c r="B33" s="56"/>
      <c r="C33" s="62"/>
      <c r="D33" s="56"/>
      <c r="E33" s="56"/>
      <c r="F33" s="56"/>
      <c r="G33" s="56"/>
    </row>
    <row r="34" spans="1:7" ht="15">
      <c r="A34" s="59"/>
      <c r="B34" s="56"/>
      <c r="C34" s="62"/>
      <c r="D34" s="56"/>
      <c r="E34" s="56"/>
      <c r="F34" s="56"/>
      <c r="G34" s="56"/>
    </row>
    <row r="35" spans="1:7" ht="15">
      <c r="A35" s="59"/>
      <c r="B35" s="56"/>
      <c r="C35" s="62"/>
      <c r="D35" s="56"/>
      <c r="E35" s="56"/>
      <c r="F35" s="56"/>
      <c r="G35" s="56"/>
    </row>
    <row r="36" spans="1:7" ht="15">
      <c r="A36" s="59"/>
      <c r="B36" s="56"/>
      <c r="C36" s="62"/>
      <c r="D36" s="56"/>
      <c r="E36" s="56"/>
      <c r="F36" s="56"/>
      <c r="G36" s="56"/>
    </row>
    <row r="37" spans="1:7" ht="15">
      <c r="A37" s="59"/>
      <c r="B37" s="56"/>
      <c r="C37" s="62"/>
      <c r="D37" s="56"/>
      <c r="E37" s="56"/>
      <c r="F37" s="56"/>
      <c r="G37" s="56"/>
    </row>
    <row r="38" spans="1:7" ht="15">
      <c r="A38" s="59"/>
      <c r="B38" s="56"/>
      <c r="C38" s="62"/>
      <c r="D38" s="56"/>
      <c r="E38" s="56"/>
      <c r="F38" s="56"/>
      <c r="G38" s="56"/>
    </row>
    <row r="39" spans="1:7" ht="15">
      <c r="A39" s="59"/>
      <c r="B39" s="56"/>
      <c r="C39" s="62"/>
      <c r="D39" s="56"/>
      <c r="E39" s="56"/>
      <c r="F39" s="56"/>
      <c r="G39" s="56"/>
    </row>
    <row r="40" spans="1:7" ht="15">
      <c r="A40" s="59"/>
      <c r="B40" s="56"/>
      <c r="C40" s="62"/>
      <c r="D40" s="56"/>
      <c r="E40" s="56"/>
      <c r="F40" s="56"/>
      <c r="G40" s="56"/>
    </row>
    <row r="41" spans="1:7" ht="15">
      <c r="A41" s="59"/>
      <c r="B41" s="56"/>
      <c r="C41" s="62"/>
      <c r="D41" s="56"/>
      <c r="E41" s="56"/>
      <c r="F41" s="56"/>
      <c r="G41" s="56"/>
    </row>
    <row r="42" spans="1:7" ht="15">
      <c r="A42" s="59"/>
      <c r="B42" s="56"/>
      <c r="C42" s="62"/>
      <c r="D42" s="56"/>
      <c r="E42" s="56"/>
      <c r="F42" s="56"/>
      <c r="G42" s="56"/>
    </row>
    <row r="43" spans="1:7" ht="15">
      <c r="A43" s="59"/>
      <c r="B43" s="56"/>
      <c r="C43" s="62"/>
      <c r="D43" s="56"/>
      <c r="E43" s="56"/>
      <c r="F43" s="56"/>
      <c r="G43" s="56"/>
    </row>
    <row r="44" spans="1:7" ht="15">
      <c r="A44" s="59"/>
      <c r="B44" s="56"/>
      <c r="C44" s="62"/>
      <c r="D44" s="56"/>
      <c r="E44" s="56"/>
      <c r="F44" s="56"/>
      <c r="G44" s="56"/>
    </row>
    <row r="45" spans="1:7" ht="15">
      <c r="A45" s="59"/>
      <c r="B45" s="56"/>
      <c r="C45" s="62"/>
      <c r="D45" s="56"/>
      <c r="E45" s="56"/>
      <c r="F45" s="56"/>
      <c r="G45" s="56"/>
    </row>
    <row r="46" spans="1:7" ht="15">
      <c r="A46" s="59"/>
      <c r="B46" s="56"/>
      <c r="C46" s="62"/>
      <c r="D46" s="56"/>
      <c r="E46" s="56"/>
      <c r="F46" s="56"/>
      <c r="G46" s="56"/>
    </row>
    <row r="47" spans="1:7" ht="15">
      <c r="A47" s="59"/>
      <c r="B47" s="56"/>
      <c r="C47" s="62"/>
      <c r="D47" s="56"/>
      <c r="E47" s="56"/>
      <c r="F47" s="56"/>
      <c r="G47" s="56"/>
    </row>
    <row r="48" spans="1:7" ht="15">
      <c r="A48" s="59"/>
      <c r="B48" s="56"/>
      <c r="C48" s="62"/>
      <c r="D48" s="56"/>
      <c r="E48" s="56"/>
      <c r="F48" s="56"/>
      <c r="G48" s="56"/>
    </row>
    <row r="49" spans="1:7" ht="15">
      <c r="A49" s="59"/>
      <c r="B49" s="56"/>
      <c r="C49" s="62"/>
      <c r="D49" s="56"/>
      <c r="E49" s="56"/>
      <c r="F49" s="56"/>
      <c r="G49" s="56"/>
    </row>
    <row r="50" spans="1:7" ht="15">
      <c r="A50" s="59"/>
      <c r="B50" s="56"/>
      <c r="C50" s="62"/>
      <c r="D50" s="56"/>
      <c r="E50" s="56"/>
      <c r="F50" s="56"/>
      <c r="G50" s="56"/>
    </row>
    <row r="51" spans="1:7" ht="15">
      <c r="A51" s="59"/>
      <c r="B51" s="56"/>
      <c r="C51" s="62"/>
      <c r="D51" s="56"/>
      <c r="E51" s="56"/>
      <c r="F51" s="56"/>
      <c r="G51" s="56"/>
    </row>
    <row r="52" spans="1:7" ht="15">
      <c r="A52" s="59"/>
      <c r="B52" s="56"/>
      <c r="C52" s="62"/>
      <c r="D52" s="56"/>
      <c r="E52" s="56"/>
      <c r="F52" s="56"/>
      <c r="G52" s="56"/>
    </row>
    <row r="53" spans="1:7" ht="15">
      <c r="A53" s="59"/>
      <c r="B53" s="56"/>
      <c r="C53" s="62"/>
      <c r="D53" s="56"/>
      <c r="E53" s="56"/>
      <c r="F53" s="56"/>
      <c r="G53" s="56"/>
    </row>
    <row r="54" spans="1:7" ht="15">
      <c r="A54" s="59"/>
      <c r="B54" s="56"/>
      <c r="C54" s="62"/>
      <c r="D54" s="56"/>
      <c r="E54" s="56"/>
      <c r="F54" s="56"/>
      <c r="G54" s="56"/>
    </row>
    <row r="55" spans="1:7" ht="15">
      <c r="A55" s="59"/>
      <c r="B55" s="56"/>
      <c r="C55" s="62"/>
      <c r="D55" s="56"/>
      <c r="E55" s="56"/>
      <c r="F55" s="56"/>
      <c r="G55" s="56"/>
    </row>
    <row r="56" spans="1:7" ht="15">
      <c r="A56" s="60"/>
      <c r="B56" s="57"/>
      <c r="C56" s="63"/>
      <c r="D56" s="57"/>
      <c r="E56" s="57"/>
      <c r="F56" s="57"/>
      <c r="G56" s="57"/>
    </row>
  </sheetData>
  <mergeCells count="8">
    <mergeCell ref="A19:B19"/>
    <mergeCell ref="A10:G10"/>
    <mergeCell ref="A16:B16"/>
    <mergeCell ref="A1:G7"/>
    <mergeCell ref="A8:E8"/>
    <mergeCell ref="A9:E9"/>
    <mergeCell ref="A17:B17"/>
    <mergeCell ref="A18:B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rowBreaks count="2" manualBreakCount="2">
    <brk id="19" max="16383" man="1"/>
    <brk id="2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view="pageBreakPreview" zoomScaleSheetLayoutView="100" workbookViewId="0" topLeftCell="A16">
      <selection activeCell="M15" sqref="M15"/>
    </sheetView>
  </sheetViews>
  <sheetFormatPr defaultColWidth="9.140625" defaultRowHeight="15"/>
  <cols>
    <col min="1" max="1" width="7.7109375" style="0" bestFit="1" customWidth="1"/>
    <col min="2" max="2" width="24.8515625" style="0" customWidth="1"/>
    <col min="3" max="4" width="8.8515625" style="0" bestFit="1" customWidth="1"/>
    <col min="7" max="7" width="12.8515625" style="61" customWidth="1"/>
    <col min="8" max="8" width="16.28125" style="61" customWidth="1"/>
  </cols>
  <sheetData>
    <row r="1" spans="1:8" ht="21.75" customHeight="1">
      <c r="A1" s="178"/>
      <c r="B1" s="178"/>
      <c r="C1" s="178"/>
      <c r="D1" s="178"/>
      <c r="E1" s="178"/>
      <c r="F1" s="178"/>
      <c r="G1" s="178"/>
      <c r="H1" s="178"/>
    </row>
    <row r="2" spans="1:8" ht="15">
      <c r="A2" s="178"/>
      <c r="B2" s="178"/>
      <c r="C2" s="178"/>
      <c r="D2" s="178"/>
      <c r="E2" s="178"/>
      <c r="F2" s="178"/>
      <c r="G2" s="178"/>
      <c r="H2" s="178"/>
    </row>
    <row r="3" spans="1:8" ht="30.75" customHeight="1">
      <c r="A3" s="178"/>
      <c r="B3" s="178"/>
      <c r="C3" s="178"/>
      <c r="D3" s="178"/>
      <c r="E3" s="178"/>
      <c r="F3" s="178"/>
      <c r="G3" s="178"/>
      <c r="H3" s="178"/>
    </row>
    <row r="4" spans="1:8" ht="15">
      <c r="A4" s="178" t="s">
        <v>125</v>
      </c>
      <c r="B4" s="178"/>
      <c r="C4" s="178"/>
      <c r="D4" s="178"/>
      <c r="E4" s="178"/>
      <c r="F4" s="178"/>
      <c r="G4" s="178"/>
      <c r="H4" s="178"/>
    </row>
    <row r="5" spans="1:8" ht="15">
      <c r="A5" s="175" t="s">
        <v>155</v>
      </c>
      <c r="B5" s="175"/>
      <c r="C5" s="175"/>
      <c r="D5" s="175"/>
      <c r="E5" s="175"/>
      <c r="F5" s="175"/>
      <c r="G5" s="74" t="s">
        <v>165</v>
      </c>
      <c r="H5" s="74" t="s">
        <v>130</v>
      </c>
    </row>
    <row r="6" spans="1:8" ht="15">
      <c r="A6" s="175"/>
      <c r="B6" s="175"/>
      <c r="C6" s="175"/>
      <c r="D6" s="175"/>
      <c r="E6" s="175"/>
      <c r="F6" s="175"/>
      <c r="G6" s="74" t="s">
        <v>126</v>
      </c>
      <c r="H6" s="74" t="s">
        <v>241</v>
      </c>
    </row>
    <row r="7" spans="1:8" ht="15" customHeight="1">
      <c r="A7" s="189" t="s">
        <v>61</v>
      </c>
      <c r="B7" s="189"/>
      <c r="C7" s="189"/>
      <c r="D7" s="189"/>
      <c r="E7" s="189"/>
      <c r="F7" s="189"/>
      <c r="G7" s="68" t="s">
        <v>62</v>
      </c>
      <c r="H7" s="53" t="s">
        <v>63</v>
      </c>
    </row>
    <row r="8" spans="1:8" ht="15">
      <c r="A8" s="186" t="s">
        <v>64</v>
      </c>
      <c r="B8" s="187"/>
      <c r="C8" s="187"/>
      <c r="D8" s="187"/>
      <c r="E8" s="187"/>
      <c r="F8" s="187"/>
      <c r="G8" s="40" t="s">
        <v>65</v>
      </c>
      <c r="H8" s="40" t="s">
        <v>65</v>
      </c>
    </row>
    <row r="9" spans="1:8" ht="15">
      <c r="A9" s="188" t="s">
        <v>66</v>
      </c>
      <c r="B9" s="188"/>
      <c r="C9" s="188"/>
      <c r="D9" s="188" t="s">
        <v>19</v>
      </c>
      <c r="E9" s="188"/>
      <c r="F9" s="188"/>
      <c r="G9" s="37">
        <v>0</v>
      </c>
      <c r="H9" s="37">
        <v>0</v>
      </c>
    </row>
    <row r="10" spans="1:8" ht="15">
      <c r="A10" s="188" t="s">
        <v>67</v>
      </c>
      <c r="B10" s="188"/>
      <c r="C10" s="188"/>
      <c r="D10" s="190" t="s">
        <v>20</v>
      </c>
      <c r="E10" s="190"/>
      <c r="F10" s="190"/>
      <c r="G10" s="37">
        <v>0.015</v>
      </c>
      <c r="H10" s="37">
        <v>0.015</v>
      </c>
    </row>
    <row r="11" spans="1:8" ht="15">
      <c r="A11" s="188" t="s">
        <v>68</v>
      </c>
      <c r="B11" s="188"/>
      <c r="C11" s="188"/>
      <c r="D11" s="190" t="s">
        <v>21</v>
      </c>
      <c r="E11" s="190"/>
      <c r="F11" s="190"/>
      <c r="G11" s="37">
        <v>0.01</v>
      </c>
      <c r="H11" s="37">
        <v>0.01</v>
      </c>
    </row>
    <row r="12" spans="1:8" ht="15">
      <c r="A12" s="188" t="s">
        <v>69</v>
      </c>
      <c r="B12" s="188"/>
      <c r="C12" s="188"/>
      <c r="D12" s="190" t="s">
        <v>22</v>
      </c>
      <c r="E12" s="190"/>
      <c r="F12" s="190"/>
      <c r="G12" s="37">
        <v>0.002</v>
      </c>
      <c r="H12" s="37">
        <v>0.002</v>
      </c>
    </row>
    <row r="13" spans="1:8" ht="15">
      <c r="A13" s="188" t="s">
        <v>70</v>
      </c>
      <c r="B13" s="188"/>
      <c r="C13" s="188"/>
      <c r="D13" s="190" t="s">
        <v>23</v>
      </c>
      <c r="E13" s="190"/>
      <c r="F13" s="190"/>
      <c r="G13" s="37">
        <v>0.006</v>
      </c>
      <c r="H13" s="37">
        <v>0.006</v>
      </c>
    </row>
    <row r="14" spans="1:8" ht="15">
      <c r="A14" s="188" t="s">
        <v>71</v>
      </c>
      <c r="B14" s="188"/>
      <c r="C14" s="188"/>
      <c r="D14" s="190" t="s">
        <v>72</v>
      </c>
      <c r="E14" s="190"/>
      <c r="F14" s="190"/>
      <c r="G14" s="37">
        <v>0.025</v>
      </c>
      <c r="H14" s="37">
        <v>0.025</v>
      </c>
    </row>
    <row r="15" spans="1:8" ht="15">
      <c r="A15" s="188" t="s">
        <v>73</v>
      </c>
      <c r="B15" s="188"/>
      <c r="C15" s="188"/>
      <c r="D15" s="190" t="s">
        <v>74</v>
      </c>
      <c r="E15" s="190"/>
      <c r="F15" s="190"/>
      <c r="G15" s="37">
        <v>0.03</v>
      </c>
      <c r="H15" s="37">
        <v>0.03</v>
      </c>
    </row>
    <row r="16" spans="1:8" ht="15">
      <c r="A16" s="188" t="s">
        <v>75</v>
      </c>
      <c r="B16" s="188"/>
      <c r="C16" s="188"/>
      <c r="D16" s="190" t="s">
        <v>24</v>
      </c>
      <c r="E16" s="190"/>
      <c r="F16" s="190"/>
      <c r="G16" s="37">
        <v>0.08</v>
      </c>
      <c r="H16" s="37">
        <v>0.08</v>
      </c>
    </row>
    <row r="17" spans="1:8" ht="15">
      <c r="A17" s="188" t="s">
        <v>76</v>
      </c>
      <c r="B17" s="188"/>
      <c r="C17" s="188"/>
      <c r="D17" s="188" t="s">
        <v>25</v>
      </c>
      <c r="E17" s="188"/>
      <c r="F17" s="188"/>
      <c r="G17" s="37">
        <v>0</v>
      </c>
      <c r="H17" s="37">
        <v>0</v>
      </c>
    </row>
    <row r="18" spans="1:8" ht="15.75" thickBot="1">
      <c r="A18" s="194" t="s">
        <v>26</v>
      </c>
      <c r="B18" s="194"/>
      <c r="C18" s="194"/>
      <c r="D18" s="194" t="s">
        <v>77</v>
      </c>
      <c r="E18" s="194"/>
      <c r="F18" s="194"/>
      <c r="G18" s="38">
        <f>SUM(G9:G17)</f>
        <v>0.16799999999999998</v>
      </c>
      <c r="H18" s="39">
        <f>SUM(H9:H17)</f>
        <v>0.16799999999999998</v>
      </c>
    </row>
    <row r="19" spans="1:8" ht="15.75" thickBot="1">
      <c r="A19" s="195"/>
      <c r="B19" s="196"/>
      <c r="C19" s="196"/>
      <c r="D19" s="196"/>
      <c r="E19" s="196"/>
      <c r="F19" s="196"/>
      <c r="G19" s="196"/>
      <c r="H19" s="197"/>
    </row>
    <row r="20" spans="1:8" ht="15">
      <c r="A20" s="191" t="s">
        <v>78</v>
      </c>
      <c r="B20" s="192"/>
      <c r="C20" s="192"/>
      <c r="D20" s="192"/>
      <c r="E20" s="192"/>
      <c r="F20" s="193"/>
      <c r="G20" s="40" t="s">
        <v>65</v>
      </c>
      <c r="H20" s="40" t="s">
        <v>65</v>
      </c>
    </row>
    <row r="21" spans="1:8" ht="15">
      <c r="A21" s="188" t="s">
        <v>79</v>
      </c>
      <c r="B21" s="188"/>
      <c r="C21" s="188"/>
      <c r="D21" s="188" t="s">
        <v>80</v>
      </c>
      <c r="E21" s="188"/>
      <c r="F21" s="188"/>
      <c r="G21" s="41">
        <v>0.1811</v>
      </c>
      <c r="H21" s="37"/>
    </row>
    <row r="22" spans="1:8" ht="15">
      <c r="A22" s="188" t="s">
        <v>81</v>
      </c>
      <c r="B22" s="188"/>
      <c r="C22" s="188"/>
      <c r="D22" s="198" t="s">
        <v>82</v>
      </c>
      <c r="E22" s="198"/>
      <c r="F22" s="198"/>
      <c r="G22" s="37">
        <v>0.0415</v>
      </c>
      <c r="H22" s="37"/>
    </row>
    <row r="23" spans="1:8" ht="15">
      <c r="A23" s="188" t="s">
        <v>83</v>
      </c>
      <c r="B23" s="188"/>
      <c r="C23" s="188"/>
      <c r="D23" s="190" t="s">
        <v>27</v>
      </c>
      <c r="E23" s="190"/>
      <c r="F23" s="190"/>
      <c r="G23" s="42">
        <v>0.0089</v>
      </c>
      <c r="H23" s="42">
        <v>0.0067</v>
      </c>
    </row>
    <row r="24" spans="1:8" ht="15">
      <c r="A24" s="188" t="s">
        <v>84</v>
      </c>
      <c r="B24" s="188"/>
      <c r="C24" s="188"/>
      <c r="D24" s="190" t="s">
        <v>85</v>
      </c>
      <c r="E24" s="190"/>
      <c r="F24" s="190"/>
      <c r="G24" s="42">
        <v>0.1098</v>
      </c>
      <c r="H24" s="37">
        <v>0.0833</v>
      </c>
    </row>
    <row r="25" spans="1:8" ht="15">
      <c r="A25" s="188" t="s">
        <v>86</v>
      </c>
      <c r="B25" s="188"/>
      <c r="C25" s="188"/>
      <c r="D25" s="190" t="s">
        <v>28</v>
      </c>
      <c r="E25" s="190"/>
      <c r="F25" s="190"/>
      <c r="G25" s="37">
        <v>0.0007</v>
      </c>
      <c r="H25" s="37">
        <v>0.0006</v>
      </c>
    </row>
    <row r="26" spans="1:8" ht="15">
      <c r="A26" s="188" t="s">
        <v>87</v>
      </c>
      <c r="B26" s="188"/>
      <c r="C26" s="188"/>
      <c r="D26" s="190" t="s">
        <v>29</v>
      </c>
      <c r="E26" s="190"/>
      <c r="F26" s="190"/>
      <c r="G26" s="37">
        <v>0.0073</v>
      </c>
      <c r="H26" s="37">
        <v>0.0056</v>
      </c>
    </row>
    <row r="27" spans="1:8" ht="15">
      <c r="A27" s="188" t="s">
        <v>88</v>
      </c>
      <c r="B27" s="188"/>
      <c r="C27" s="188"/>
      <c r="D27" s="190" t="s">
        <v>30</v>
      </c>
      <c r="E27" s="190"/>
      <c r="F27" s="190"/>
      <c r="G27" s="42">
        <v>0.0268</v>
      </c>
      <c r="H27" s="42"/>
    </row>
    <row r="28" spans="1:8" ht="15">
      <c r="A28" s="188" t="s">
        <v>89</v>
      </c>
      <c r="B28" s="188"/>
      <c r="C28" s="188"/>
      <c r="D28" s="190" t="s">
        <v>31</v>
      </c>
      <c r="E28" s="190"/>
      <c r="F28" s="190"/>
      <c r="G28" s="42">
        <v>0.0011</v>
      </c>
      <c r="H28" s="42">
        <v>0.0008</v>
      </c>
    </row>
    <row r="29" spans="1:8" ht="15">
      <c r="A29" s="188" t="s">
        <v>90</v>
      </c>
      <c r="B29" s="188"/>
      <c r="C29" s="188"/>
      <c r="D29" s="190" t="s">
        <v>32</v>
      </c>
      <c r="E29" s="190"/>
      <c r="F29" s="190"/>
      <c r="G29" s="42">
        <v>0.0927</v>
      </c>
      <c r="H29" s="42">
        <v>0.0703</v>
      </c>
    </row>
    <row r="30" spans="1:8" ht="15">
      <c r="A30" s="188" t="s">
        <v>91</v>
      </c>
      <c r="B30" s="188"/>
      <c r="C30" s="188"/>
      <c r="D30" s="188" t="s">
        <v>33</v>
      </c>
      <c r="E30" s="188"/>
      <c r="F30" s="188"/>
      <c r="G30" s="37">
        <v>0.0003</v>
      </c>
      <c r="H30" s="37">
        <v>0.0003</v>
      </c>
    </row>
    <row r="31" spans="1:8" ht="30.75" customHeight="1" thickBot="1">
      <c r="A31" s="202" t="s">
        <v>34</v>
      </c>
      <c r="B31" s="203"/>
      <c r="C31" s="203"/>
      <c r="D31" s="199" t="s">
        <v>92</v>
      </c>
      <c r="E31" s="199"/>
      <c r="F31" s="200"/>
      <c r="G31" s="36">
        <f>SUM(G21:G30)</f>
        <v>0.47019999999999995</v>
      </c>
      <c r="H31" s="36">
        <f>SUM(H21:H30)</f>
        <v>0.1676</v>
      </c>
    </row>
    <row r="32" spans="1:8" ht="15.75" thickBot="1">
      <c r="A32" s="43"/>
      <c r="B32" s="44"/>
      <c r="C32" s="44"/>
      <c r="D32" s="45"/>
      <c r="E32" s="45"/>
      <c r="F32" s="44"/>
      <c r="G32" s="69"/>
      <c r="H32" s="79"/>
    </row>
    <row r="33" spans="1:8" ht="15">
      <c r="A33" s="186" t="s">
        <v>93</v>
      </c>
      <c r="B33" s="187"/>
      <c r="C33" s="187"/>
      <c r="D33" s="187"/>
      <c r="E33" s="187"/>
      <c r="F33" s="187"/>
      <c r="G33" s="40" t="s">
        <v>65</v>
      </c>
      <c r="H33" s="40" t="s">
        <v>65</v>
      </c>
    </row>
    <row r="34" spans="1:8" ht="15">
      <c r="A34" s="188" t="s">
        <v>94</v>
      </c>
      <c r="B34" s="188"/>
      <c r="C34" s="188"/>
      <c r="D34" s="188" t="s">
        <v>35</v>
      </c>
      <c r="E34" s="188"/>
      <c r="F34" s="188"/>
      <c r="G34" s="42">
        <v>0.0569</v>
      </c>
      <c r="H34" s="42">
        <v>0.0432</v>
      </c>
    </row>
    <row r="35" spans="1:8" ht="15">
      <c r="A35" s="188" t="s">
        <v>95</v>
      </c>
      <c r="B35" s="188"/>
      <c r="C35" s="188"/>
      <c r="D35" s="190" t="s">
        <v>36</v>
      </c>
      <c r="E35" s="190"/>
      <c r="F35" s="190"/>
      <c r="G35" s="42">
        <v>0.0013</v>
      </c>
      <c r="H35" s="42">
        <v>0.001</v>
      </c>
    </row>
    <row r="36" spans="1:8" ht="15">
      <c r="A36" s="188" t="s">
        <v>96</v>
      </c>
      <c r="B36" s="188"/>
      <c r="C36" s="188"/>
      <c r="D36" s="190" t="s">
        <v>37</v>
      </c>
      <c r="E36" s="190"/>
      <c r="F36" s="190"/>
      <c r="G36" s="42">
        <v>0.0447</v>
      </c>
      <c r="H36" s="42">
        <v>0.0339</v>
      </c>
    </row>
    <row r="37" spans="1:8" ht="15">
      <c r="A37" s="188" t="s">
        <v>97</v>
      </c>
      <c r="B37" s="188"/>
      <c r="C37" s="188"/>
      <c r="D37" s="190" t="s">
        <v>38</v>
      </c>
      <c r="E37" s="190"/>
      <c r="F37" s="190"/>
      <c r="G37" s="42">
        <v>0.0393</v>
      </c>
      <c r="H37" s="42">
        <v>0.0298</v>
      </c>
    </row>
    <row r="38" spans="1:8" ht="15.75" thickBot="1">
      <c r="A38" s="201" t="s">
        <v>98</v>
      </c>
      <c r="B38" s="201"/>
      <c r="C38" s="201"/>
      <c r="D38" s="201" t="s">
        <v>39</v>
      </c>
      <c r="E38" s="201"/>
      <c r="F38" s="201"/>
      <c r="G38" s="46">
        <v>0.0048</v>
      </c>
      <c r="H38" s="46">
        <v>0.0036</v>
      </c>
    </row>
    <row r="39" spans="1:8" ht="33.75" customHeight="1" thickBot="1">
      <c r="A39" s="195" t="s">
        <v>40</v>
      </c>
      <c r="B39" s="196"/>
      <c r="C39" s="196"/>
      <c r="D39" s="204" t="s">
        <v>99</v>
      </c>
      <c r="E39" s="204"/>
      <c r="F39" s="205"/>
      <c r="G39" s="47">
        <f>SUM(G34:G38)</f>
        <v>0.147</v>
      </c>
      <c r="H39" s="47">
        <f>SUM(H34:H38)</f>
        <v>0.1115</v>
      </c>
    </row>
    <row r="40" spans="1:8" ht="15.75" thickBot="1">
      <c r="A40" s="195"/>
      <c r="B40" s="196"/>
      <c r="C40" s="196"/>
      <c r="D40" s="196"/>
      <c r="E40" s="196"/>
      <c r="F40" s="196"/>
      <c r="G40" s="196"/>
      <c r="H40" s="197"/>
    </row>
    <row r="41" spans="1:8" ht="15">
      <c r="A41" s="191" t="s">
        <v>100</v>
      </c>
      <c r="B41" s="192"/>
      <c r="C41" s="192"/>
      <c r="D41" s="192"/>
      <c r="E41" s="192"/>
      <c r="F41" s="193"/>
      <c r="G41" s="70" t="s">
        <v>65</v>
      </c>
      <c r="H41" s="70" t="s">
        <v>65</v>
      </c>
    </row>
    <row r="42" spans="1:8" ht="15">
      <c r="A42" s="188" t="s">
        <v>101</v>
      </c>
      <c r="B42" s="188"/>
      <c r="C42" s="188"/>
      <c r="D42" s="188" t="s">
        <v>102</v>
      </c>
      <c r="E42" s="188"/>
      <c r="F42" s="188"/>
      <c r="G42" s="42">
        <v>0.079</v>
      </c>
      <c r="H42" s="42">
        <v>0.0282</v>
      </c>
    </row>
    <row r="43" spans="1:8" ht="23.25" customHeight="1">
      <c r="A43" s="188" t="s">
        <v>103</v>
      </c>
      <c r="B43" s="188"/>
      <c r="C43" s="188"/>
      <c r="D43" s="210" t="s">
        <v>104</v>
      </c>
      <c r="E43" s="210"/>
      <c r="F43" s="210"/>
      <c r="G43" s="42">
        <v>0.0048</v>
      </c>
      <c r="H43" s="42">
        <v>0.0036</v>
      </c>
    </row>
    <row r="44" spans="1:8" ht="25.5" customHeight="1" thickBot="1">
      <c r="A44" s="202" t="s">
        <v>41</v>
      </c>
      <c r="B44" s="203"/>
      <c r="C44" s="203"/>
      <c r="D44" s="199" t="s">
        <v>105</v>
      </c>
      <c r="E44" s="199"/>
      <c r="F44" s="200"/>
      <c r="G44" s="36">
        <f>SUM(G42:G43)</f>
        <v>0.0838</v>
      </c>
      <c r="H44" s="36">
        <f>SUM(H42:H43)</f>
        <v>0.0318</v>
      </c>
    </row>
    <row r="45" spans="1:8" ht="15.75" thickBot="1">
      <c r="A45" s="48"/>
      <c r="B45" s="49"/>
      <c r="C45" s="50"/>
      <c r="D45" s="51"/>
      <c r="E45" s="51"/>
      <c r="F45" s="51"/>
      <c r="G45" s="80"/>
      <c r="H45" s="81"/>
    </row>
    <row r="46" spans="1:8" ht="15.75" thickBot="1">
      <c r="A46" s="206" t="s">
        <v>106</v>
      </c>
      <c r="B46" s="207"/>
      <c r="C46" s="207"/>
      <c r="D46" s="207"/>
      <c r="E46" s="207"/>
      <c r="F46" s="208"/>
      <c r="G46" s="52">
        <f>SUM(G18,G31,G39,G44)</f>
        <v>0.8689999999999999</v>
      </c>
      <c r="H46" s="52">
        <f>SUM(H18,H31,H39,H44)</f>
        <v>0.4789</v>
      </c>
    </row>
    <row r="47" spans="1:8" ht="26.25" customHeight="1">
      <c r="A47" s="209" t="s">
        <v>107</v>
      </c>
      <c r="B47" s="209"/>
      <c r="C47" s="209"/>
      <c r="D47" s="209"/>
      <c r="E47" s="209"/>
      <c r="F47" s="51"/>
      <c r="G47" s="82"/>
      <c r="H47" s="82"/>
    </row>
  </sheetData>
  <mergeCells count="72">
    <mergeCell ref="A44:C44"/>
    <mergeCell ref="D44:F44"/>
    <mergeCell ref="A46:F46"/>
    <mergeCell ref="A47:E47"/>
    <mergeCell ref="A40:H40"/>
    <mergeCell ref="A41:F41"/>
    <mergeCell ref="A42:C42"/>
    <mergeCell ref="D42:F42"/>
    <mergeCell ref="A43:C43"/>
    <mergeCell ref="D43:F43"/>
    <mergeCell ref="A39:C39"/>
    <mergeCell ref="D39:F39"/>
    <mergeCell ref="A34:C34"/>
    <mergeCell ref="D34:F34"/>
    <mergeCell ref="A35:C35"/>
    <mergeCell ref="D35:F35"/>
    <mergeCell ref="A36:C36"/>
    <mergeCell ref="D36:F36"/>
    <mergeCell ref="A37:C37"/>
    <mergeCell ref="D37:F37"/>
    <mergeCell ref="D31:F31"/>
    <mergeCell ref="A38:C38"/>
    <mergeCell ref="D38:F38"/>
    <mergeCell ref="A31:C31"/>
    <mergeCell ref="A33:F3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5:C15"/>
    <mergeCell ref="D15:F15"/>
    <mergeCell ref="A20:F20"/>
    <mergeCell ref="A21:C21"/>
    <mergeCell ref="D21:F21"/>
    <mergeCell ref="D17:F17"/>
    <mergeCell ref="A18:C18"/>
    <mergeCell ref="D18:F18"/>
    <mergeCell ref="A19:H19"/>
    <mergeCell ref="A16:C16"/>
    <mergeCell ref="D16:F16"/>
    <mergeCell ref="A17:C17"/>
    <mergeCell ref="A13:C13"/>
    <mergeCell ref="D13:F13"/>
    <mergeCell ref="A14:C14"/>
    <mergeCell ref="D14:F14"/>
    <mergeCell ref="A10:C10"/>
    <mergeCell ref="D10:F10"/>
    <mergeCell ref="A11:C11"/>
    <mergeCell ref="D11:F11"/>
    <mergeCell ref="A12:C12"/>
    <mergeCell ref="D12:F12"/>
    <mergeCell ref="A1:H3"/>
    <mergeCell ref="A8:F8"/>
    <mergeCell ref="A9:C9"/>
    <mergeCell ref="D9:F9"/>
    <mergeCell ref="A7:F7"/>
    <mergeCell ref="A5:F6"/>
    <mergeCell ref="A4:H4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r:id="rId2"/>
  <rowBreaks count="1" manualBreakCount="1">
    <brk id="4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41296-C7A4-4CDB-BE4F-E7895067FAEC}">
  <sheetPr>
    <pageSetUpPr fitToPage="1"/>
  </sheetPr>
  <dimension ref="A1:U97"/>
  <sheetViews>
    <sheetView view="pageBreakPreview" zoomScaleSheetLayoutView="100" workbookViewId="0" topLeftCell="A1">
      <selection activeCell="T19" sqref="T19"/>
    </sheetView>
  </sheetViews>
  <sheetFormatPr defaultColWidth="9.140625" defaultRowHeight="15"/>
  <cols>
    <col min="1" max="1" width="10.140625" style="91" customWidth="1"/>
    <col min="2" max="2" width="18.57421875" style="91" customWidth="1"/>
    <col min="3" max="3" width="11.140625" style="91" customWidth="1"/>
    <col min="4" max="4" width="7.57421875" style="91" customWidth="1"/>
    <col min="5" max="5" width="11.7109375" style="91" customWidth="1"/>
    <col min="6" max="6" width="7.00390625" style="91" customWidth="1"/>
    <col min="7" max="7" width="9.28125" style="91" customWidth="1"/>
    <col min="8" max="8" width="6.421875" style="91" customWidth="1"/>
    <col min="9" max="9" width="9.421875" style="91" customWidth="1"/>
    <col min="10" max="10" width="8.140625" style="91" customWidth="1"/>
    <col min="11" max="11" width="8.57421875" style="91" customWidth="1"/>
    <col min="12" max="12" width="6.421875" style="91" customWidth="1"/>
    <col min="13" max="13" width="22.8515625" style="91" customWidth="1"/>
    <col min="14" max="20" width="6.421875" style="91" customWidth="1"/>
    <col min="21" max="256" width="9.140625" style="91" customWidth="1"/>
    <col min="257" max="257" width="10.140625" style="91" customWidth="1"/>
    <col min="258" max="258" width="18.57421875" style="91" customWidth="1"/>
    <col min="259" max="259" width="11.140625" style="91" customWidth="1"/>
    <col min="260" max="260" width="7.57421875" style="91" customWidth="1"/>
    <col min="261" max="261" width="11.7109375" style="91" customWidth="1"/>
    <col min="262" max="262" width="7.00390625" style="91" customWidth="1"/>
    <col min="263" max="263" width="9.28125" style="91" customWidth="1"/>
    <col min="264" max="264" width="6.421875" style="91" customWidth="1"/>
    <col min="265" max="265" width="9.421875" style="91" customWidth="1"/>
    <col min="266" max="266" width="8.140625" style="91" customWidth="1"/>
    <col min="267" max="267" width="8.57421875" style="91" customWidth="1"/>
    <col min="268" max="268" width="6.421875" style="91" customWidth="1"/>
    <col min="269" max="269" width="22.8515625" style="91" customWidth="1"/>
    <col min="270" max="276" width="6.421875" style="91" customWidth="1"/>
    <col min="277" max="512" width="9.140625" style="91" customWidth="1"/>
    <col min="513" max="513" width="10.140625" style="91" customWidth="1"/>
    <col min="514" max="514" width="18.57421875" style="91" customWidth="1"/>
    <col min="515" max="515" width="11.140625" style="91" customWidth="1"/>
    <col min="516" max="516" width="7.57421875" style="91" customWidth="1"/>
    <col min="517" max="517" width="11.7109375" style="91" customWidth="1"/>
    <col min="518" max="518" width="7.00390625" style="91" customWidth="1"/>
    <col min="519" max="519" width="9.28125" style="91" customWidth="1"/>
    <col min="520" max="520" width="6.421875" style="91" customWidth="1"/>
    <col min="521" max="521" width="9.421875" style="91" customWidth="1"/>
    <col min="522" max="522" width="8.140625" style="91" customWidth="1"/>
    <col min="523" max="523" width="8.57421875" style="91" customWidth="1"/>
    <col min="524" max="524" width="6.421875" style="91" customWidth="1"/>
    <col min="525" max="525" width="22.8515625" style="91" customWidth="1"/>
    <col min="526" max="532" width="6.421875" style="91" customWidth="1"/>
    <col min="533" max="768" width="9.140625" style="91" customWidth="1"/>
    <col min="769" max="769" width="10.140625" style="91" customWidth="1"/>
    <col min="770" max="770" width="18.57421875" style="91" customWidth="1"/>
    <col min="771" max="771" width="11.140625" style="91" customWidth="1"/>
    <col min="772" max="772" width="7.57421875" style="91" customWidth="1"/>
    <col min="773" max="773" width="11.7109375" style="91" customWidth="1"/>
    <col min="774" max="774" width="7.00390625" style="91" customWidth="1"/>
    <col min="775" max="775" width="9.28125" style="91" customWidth="1"/>
    <col min="776" max="776" width="6.421875" style="91" customWidth="1"/>
    <col min="777" max="777" width="9.421875" style="91" customWidth="1"/>
    <col min="778" max="778" width="8.140625" style="91" customWidth="1"/>
    <col min="779" max="779" width="8.57421875" style="91" customWidth="1"/>
    <col min="780" max="780" width="6.421875" style="91" customWidth="1"/>
    <col min="781" max="781" width="22.8515625" style="91" customWidth="1"/>
    <col min="782" max="788" width="6.421875" style="91" customWidth="1"/>
    <col min="789" max="1024" width="9.140625" style="91" customWidth="1"/>
    <col min="1025" max="1025" width="10.140625" style="91" customWidth="1"/>
    <col min="1026" max="1026" width="18.57421875" style="91" customWidth="1"/>
    <col min="1027" max="1027" width="11.140625" style="91" customWidth="1"/>
    <col min="1028" max="1028" width="7.57421875" style="91" customWidth="1"/>
    <col min="1029" max="1029" width="11.7109375" style="91" customWidth="1"/>
    <col min="1030" max="1030" width="7.00390625" style="91" customWidth="1"/>
    <col min="1031" max="1031" width="9.28125" style="91" customWidth="1"/>
    <col min="1032" max="1032" width="6.421875" style="91" customWidth="1"/>
    <col min="1033" max="1033" width="9.421875" style="91" customWidth="1"/>
    <col min="1034" max="1034" width="8.140625" style="91" customWidth="1"/>
    <col min="1035" max="1035" width="8.57421875" style="91" customWidth="1"/>
    <col min="1036" max="1036" width="6.421875" style="91" customWidth="1"/>
    <col min="1037" max="1037" width="22.8515625" style="91" customWidth="1"/>
    <col min="1038" max="1044" width="6.421875" style="91" customWidth="1"/>
    <col min="1045" max="1280" width="9.140625" style="91" customWidth="1"/>
    <col min="1281" max="1281" width="10.140625" style="91" customWidth="1"/>
    <col min="1282" max="1282" width="18.57421875" style="91" customWidth="1"/>
    <col min="1283" max="1283" width="11.140625" style="91" customWidth="1"/>
    <col min="1284" max="1284" width="7.57421875" style="91" customWidth="1"/>
    <col min="1285" max="1285" width="11.7109375" style="91" customWidth="1"/>
    <col min="1286" max="1286" width="7.00390625" style="91" customWidth="1"/>
    <col min="1287" max="1287" width="9.28125" style="91" customWidth="1"/>
    <col min="1288" max="1288" width="6.421875" style="91" customWidth="1"/>
    <col min="1289" max="1289" width="9.421875" style="91" customWidth="1"/>
    <col min="1290" max="1290" width="8.140625" style="91" customWidth="1"/>
    <col min="1291" max="1291" width="8.57421875" style="91" customWidth="1"/>
    <col min="1292" max="1292" width="6.421875" style="91" customWidth="1"/>
    <col min="1293" max="1293" width="22.8515625" style="91" customWidth="1"/>
    <col min="1294" max="1300" width="6.421875" style="91" customWidth="1"/>
    <col min="1301" max="1536" width="9.140625" style="91" customWidth="1"/>
    <col min="1537" max="1537" width="10.140625" style="91" customWidth="1"/>
    <col min="1538" max="1538" width="18.57421875" style="91" customWidth="1"/>
    <col min="1539" max="1539" width="11.140625" style="91" customWidth="1"/>
    <col min="1540" max="1540" width="7.57421875" style="91" customWidth="1"/>
    <col min="1541" max="1541" width="11.7109375" style="91" customWidth="1"/>
    <col min="1542" max="1542" width="7.00390625" style="91" customWidth="1"/>
    <col min="1543" max="1543" width="9.28125" style="91" customWidth="1"/>
    <col min="1544" max="1544" width="6.421875" style="91" customWidth="1"/>
    <col min="1545" max="1545" width="9.421875" style="91" customWidth="1"/>
    <col min="1546" max="1546" width="8.140625" style="91" customWidth="1"/>
    <col min="1547" max="1547" width="8.57421875" style="91" customWidth="1"/>
    <col min="1548" max="1548" width="6.421875" style="91" customWidth="1"/>
    <col min="1549" max="1549" width="22.8515625" style="91" customWidth="1"/>
    <col min="1550" max="1556" width="6.421875" style="91" customWidth="1"/>
    <col min="1557" max="1792" width="9.140625" style="91" customWidth="1"/>
    <col min="1793" max="1793" width="10.140625" style="91" customWidth="1"/>
    <col min="1794" max="1794" width="18.57421875" style="91" customWidth="1"/>
    <col min="1795" max="1795" width="11.140625" style="91" customWidth="1"/>
    <col min="1796" max="1796" width="7.57421875" style="91" customWidth="1"/>
    <col min="1797" max="1797" width="11.7109375" style="91" customWidth="1"/>
    <col min="1798" max="1798" width="7.00390625" style="91" customWidth="1"/>
    <col min="1799" max="1799" width="9.28125" style="91" customWidth="1"/>
    <col min="1800" max="1800" width="6.421875" style="91" customWidth="1"/>
    <col min="1801" max="1801" width="9.421875" style="91" customWidth="1"/>
    <col min="1802" max="1802" width="8.140625" style="91" customWidth="1"/>
    <col min="1803" max="1803" width="8.57421875" style="91" customWidth="1"/>
    <col min="1804" max="1804" width="6.421875" style="91" customWidth="1"/>
    <col min="1805" max="1805" width="22.8515625" style="91" customWidth="1"/>
    <col min="1806" max="1812" width="6.421875" style="91" customWidth="1"/>
    <col min="1813" max="2048" width="9.140625" style="91" customWidth="1"/>
    <col min="2049" max="2049" width="10.140625" style="91" customWidth="1"/>
    <col min="2050" max="2050" width="18.57421875" style="91" customWidth="1"/>
    <col min="2051" max="2051" width="11.140625" style="91" customWidth="1"/>
    <col min="2052" max="2052" width="7.57421875" style="91" customWidth="1"/>
    <col min="2053" max="2053" width="11.7109375" style="91" customWidth="1"/>
    <col min="2054" max="2054" width="7.00390625" style="91" customWidth="1"/>
    <col min="2055" max="2055" width="9.28125" style="91" customWidth="1"/>
    <col min="2056" max="2056" width="6.421875" style="91" customWidth="1"/>
    <col min="2057" max="2057" width="9.421875" style="91" customWidth="1"/>
    <col min="2058" max="2058" width="8.140625" style="91" customWidth="1"/>
    <col min="2059" max="2059" width="8.57421875" style="91" customWidth="1"/>
    <col min="2060" max="2060" width="6.421875" style="91" customWidth="1"/>
    <col min="2061" max="2061" width="22.8515625" style="91" customWidth="1"/>
    <col min="2062" max="2068" width="6.421875" style="91" customWidth="1"/>
    <col min="2069" max="2304" width="9.140625" style="91" customWidth="1"/>
    <col min="2305" max="2305" width="10.140625" style="91" customWidth="1"/>
    <col min="2306" max="2306" width="18.57421875" style="91" customWidth="1"/>
    <col min="2307" max="2307" width="11.140625" style="91" customWidth="1"/>
    <col min="2308" max="2308" width="7.57421875" style="91" customWidth="1"/>
    <col min="2309" max="2309" width="11.7109375" style="91" customWidth="1"/>
    <col min="2310" max="2310" width="7.00390625" style="91" customWidth="1"/>
    <col min="2311" max="2311" width="9.28125" style="91" customWidth="1"/>
    <col min="2312" max="2312" width="6.421875" style="91" customWidth="1"/>
    <col min="2313" max="2313" width="9.421875" style="91" customWidth="1"/>
    <col min="2314" max="2314" width="8.140625" style="91" customWidth="1"/>
    <col min="2315" max="2315" width="8.57421875" style="91" customWidth="1"/>
    <col min="2316" max="2316" width="6.421875" style="91" customWidth="1"/>
    <col min="2317" max="2317" width="22.8515625" style="91" customWidth="1"/>
    <col min="2318" max="2324" width="6.421875" style="91" customWidth="1"/>
    <col min="2325" max="2560" width="9.140625" style="91" customWidth="1"/>
    <col min="2561" max="2561" width="10.140625" style="91" customWidth="1"/>
    <col min="2562" max="2562" width="18.57421875" style="91" customWidth="1"/>
    <col min="2563" max="2563" width="11.140625" style="91" customWidth="1"/>
    <col min="2564" max="2564" width="7.57421875" style="91" customWidth="1"/>
    <col min="2565" max="2565" width="11.7109375" style="91" customWidth="1"/>
    <col min="2566" max="2566" width="7.00390625" style="91" customWidth="1"/>
    <col min="2567" max="2567" width="9.28125" style="91" customWidth="1"/>
    <col min="2568" max="2568" width="6.421875" style="91" customWidth="1"/>
    <col min="2569" max="2569" width="9.421875" style="91" customWidth="1"/>
    <col min="2570" max="2570" width="8.140625" style="91" customWidth="1"/>
    <col min="2571" max="2571" width="8.57421875" style="91" customWidth="1"/>
    <col min="2572" max="2572" width="6.421875" style="91" customWidth="1"/>
    <col min="2573" max="2573" width="22.8515625" style="91" customWidth="1"/>
    <col min="2574" max="2580" width="6.421875" style="91" customWidth="1"/>
    <col min="2581" max="2816" width="9.140625" style="91" customWidth="1"/>
    <col min="2817" max="2817" width="10.140625" style="91" customWidth="1"/>
    <col min="2818" max="2818" width="18.57421875" style="91" customWidth="1"/>
    <col min="2819" max="2819" width="11.140625" style="91" customWidth="1"/>
    <col min="2820" max="2820" width="7.57421875" style="91" customWidth="1"/>
    <col min="2821" max="2821" width="11.7109375" style="91" customWidth="1"/>
    <col min="2822" max="2822" width="7.00390625" style="91" customWidth="1"/>
    <col min="2823" max="2823" width="9.28125" style="91" customWidth="1"/>
    <col min="2824" max="2824" width="6.421875" style="91" customWidth="1"/>
    <col min="2825" max="2825" width="9.421875" style="91" customWidth="1"/>
    <col min="2826" max="2826" width="8.140625" style="91" customWidth="1"/>
    <col min="2827" max="2827" width="8.57421875" style="91" customWidth="1"/>
    <col min="2828" max="2828" width="6.421875" style="91" customWidth="1"/>
    <col min="2829" max="2829" width="22.8515625" style="91" customWidth="1"/>
    <col min="2830" max="2836" width="6.421875" style="91" customWidth="1"/>
    <col min="2837" max="3072" width="9.140625" style="91" customWidth="1"/>
    <col min="3073" max="3073" width="10.140625" style="91" customWidth="1"/>
    <col min="3074" max="3074" width="18.57421875" style="91" customWidth="1"/>
    <col min="3075" max="3075" width="11.140625" style="91" customWidth="1"/>
    <col min="3076" max="3076" width="7.57421875" style="91" customWidth="1"/>
    <col min="3077" max="3077" width="11.7109375" style="91" customWidth="1"/>
    <col min="3078" max="3078" width="7.00390625" style="91" customWidth="1"/>
    <col min="3079" max="3079" width="9.28125" style="91" customWidth="1"/>
    <col min="3080" max="3080" width="6.421875" style="91" customWidth="1"/>
    <col min="3081" max="3081" width="9.421875" style="91" customWidth="1"/>
    <col min="3082" max="3082" width="8.140625" style="91" customWidth="1"/>
    <col min="3083" max="3083" width="8.57421875" style="91" customWidth="1"/>
    <col min="3084" max="3084" width="6.421875" style="91" customWidth="1"/>
    <col min="3085" max="3085" width="22.8515625" style="91" customWidth="1"/>
    <col min="3086" max="3092" width="6.421875" style="91" customWidth="1"/>
    <col min="3093" max="3328" width="9.140625" style="91" customWidth="1"/>
    <col min="3329" max="3329" width="10.140625" style="91" customWidth="1"/>
    <col min="3330" max="3330" width="18.57421875" style="91" customWidth="1"/>
    <col min="3331" max="3331" width="11.140625" style="91" customWidth="1"/>
    <col min="3332" max="3332" width="7.57421875" style="91" customWidth="1"/>
    <col min="3333" max="3333" width="11.7109375" style="91" customWidth="1"/>
    <col min="3334" max="3334" width="7.00390625" style="91" customWidth="1"/>
    <col min="3335" max="3335" width="9.28125" style="91" customWidth="1"/>
    <col min="3336" max="3336" width="6.421875" style="91" customWidth="1"/>
    <col min="3337" max="3337" width="9.421875" style="91" customWidth="1"/>
    <col min="3338" max="3338" width="8.140625" style="91" customWidth="1"/>
    <col min="3339" max="3339" width="8.57421875" style="91" customWidth="1"/>
    <col min="3340" max="3340" width="6.421875" style="91" customWidth="1"/>
    <col min="3341" max="3341" width="22.8515625" style="91" customWidth="1"/>
    <col min="3342" max="3348" width="6.421875" style="91" customWidth="1"/>
    <col min="3349" max="3584" width="9.140625" style="91" customWidth="1"/>
    <col min="3585" max="3585" width="10.140625" style="91" customWidth="1"/>
    <col min="3586" max="3586" width="18.57421875" style="91" customWidth="1"/>
    <col min="3587" max="3587" width="11.140625" style="91" customWidth="1"/>
    <col min="3588" max="3588" width="7.57421875" style="91" customWidth="1"/>
    <col min="3589" max="3589" width="11.7109375" style="91" customWidth="1"/>
    <col min="3590" max="3590" width="7.00390625" style="91" customWidth="1"/>
    <col min="3591" max="3591" width="9.28125" style="91" customWidth="1"/>
    <col min="3592" max="3592" width="6.421875" style="91" customWidth="1"/>
    <col min="3593" max="3593" width="9.421875" style="91" customWidth="1"/>
    <col min="3594" max="3594" width="8.140625" style="91" customWidth="1"/>
    <col min="3595" max="3595" width="8.57421875" style="91" customWidth="1"/>
    <col min="3596" max="3596" width="6.421875" style="91" customWidth="1"/>
    <col min="3597" max="3597" width="22.8515625" style="91" customWidth="1"/>
    <col min="3598" max="3604" width="6.421875" style="91" customWidth="1"/>
    <col min="3605" max="3840" width="9.140625" style="91" customWidth="1"/>
    <col min="3841" max="3841" width="10.140625" style="91" customWidth="1"/>
    <col min="3842" max="3842" width="18.57421875" style="91" customWidth="1"/>
    <col min="3843" max="3843" width="11.140625" style="91" customWidth="1"/>
    <col min="3844" max="3844" width="7.57421875" style="91" customWidth="1"/>
    <col min="3845" max="3845" width="11.7109375" style="91" customWidth="1"/>
    <col min="3846" max="3846" width="7.00390625" style="91" customWidth="1"/>
    <col min="3847" max="3847" width="9.28125" style="91" customWidth="1"/>
    <col min="3848" max="3848" width="6.421875" style="91" customWidth="1"/>
    <col min="3849" max="3849" width="9.421875" style="91" customWidth="1"/>
    <col min="3850" max="3850" width="8.140625" style="91" customWidth="1"/>
    <col min="3851" max="3851" width="8.57421875" style="91" customWidth="1"/>
    <col min="3852" max="3852" width="6.421875" style="91" customWidth="1"/>
    <col min="3853" max="3853" width="22.8515625" style="91" customWidth="1"/>
    <col min="3854" max="3860" width="6.421875" style="91" customWidth="1"/>
    <col min="3861" max="4096" width="9.140625" style="91" customWidth="1"/>
    <col min="4097" max="4097" width="10.140625" style="91" customWidth="1"/>
    <col min="4098" max="4098" width="18.57421875" style="91" customWidth="1"/>
    <col min="4099" max="4099" width="11.140625" style="91" customWidth="1"/>
    <col min="4100" max="4100" width="7.57421875" style="91" customWidth="1"/>
    <col min="4101" max="4101" width="11.7109375" style="91" customWidth="1"/>
    <col min="4102" max="4102" width="7.00390625" style="91" customWidth="1"/>
    <col min="4103" max="4103" width="9.28125" style="91" customWidth="1"/>
    <col min="4104" max="4104" width="6.421875" style="91" customWidth="1"/>
    <col min="4105" max="4105" width="9.421875" style="91" customWidth="1"/>
    <col min="4106" max="4106" width="8.140625" style="91" customWidth="1"/>
    <col min="4107" max="4107" width="8.57421875" style="91" customWidth="1"/>
    <col min="4108" max="4108" width="6.421875" style="91" customWidth="1"/>
    <col min="4109" max="4109" width="22.8515625" style="91" customWidth="1"/>
    <col min="4110" max="4116" width="6.421875" style="91" customWidth="1"/>
    <col min="4117" max="4352" width="9.140625" style="91" customWidth="1"/>
    <col min="4353" max="4353" width="10.140625" style="91" customWidth="1"/>
    <col min="4354" max="4354" width="18.57421875" style="91" customWidth="1"/>
    <col min="4355" max="4355" width="11.140625" style="91" customWidth="1"/>
    <col min="4356" max="4356" width="7.57421875" style="91" customWidth="1"/>
    <col min="4357" max="4357" width="11.7109375" style="91" customWidth="1"/>
    <col min="4358" max="4358" width="7.00390625" style="91" customWidth="1"/>
    <col min="4359" max="4359" width="9.28125" style="91" customWidth="1"/>
    <col min="4360" max="4360" width="6.421875" style="91" customWidth="1"/>
    <col min="4361" max="4361" width="9.421875" style="91" customWidth="1"/>
    <col min="4362" max="4362" width="8.140625" style="91" customWidth="1"/>
    <col min="4363" max="4363" width="8.57421875" style="91" customWidth="1"/>
    <col min="4364" max="4364" width="6.421875" style="91" customWidth="1"/>
    <col min="4365" max="4365" width="22.8515625" style="91" customWidth="1"/>
    <col min="4366" max="4372" width="6.421875" style="91" customWidth="1"/>
    <col min="4373" max="4608" width="9.140625" style="91" customWidth="1"/>
    <col min="4609" max="4609" width="10.140625" style="91" customWidth="1"/>
    <col min="4610" max="4610" width="18.57421875" style="91" customWidth="1"/>
    <col min="4611" max="4611" width="11.140625" style="91" customWidth="1"/>
    <col min="4612" max="4612" width="7.57421875" style="91" customWidth="1"/>
    <col min="4613" max="4613" width="11.7109375" style="91" customWidth="1"/>
    <col min="4614" max="4614" width="7.00390625" style="91" customWidth="1"/>
    <col min="4615" max="4615" width="9.28125" style="91" customWidth="1"/>
    <col min="4616" max="4616" width="6.421875" style="91" customWidth="1"/>
    <col min="4617" max="4617" width="9.421875" style="91" customWidth="1"/>
    <col min="4618" max="4618" width="8.140625" style="91" customWidth="1"/>
    <col min="4619" max="4619" width="8.57421875" style="91" customWidth="1"/>
    <col min="4620" max="4620" width="6.421875" style="91" customWidth="1"/>
    <col min="4621" max="4621" width="22.8515625" style="91" customWidth="1"/>
    <col min="4622" max="4628" width="6.421875" style="91" customWidth="1"/>
    <col min="4629" max="4864" width="9.140625" style="91" customWidth="1"/>
    <col min="4865" max="4865" width="10.140625" style="91" customWidth="1"/>
    <col min="4866" max="4866" width="18.57421875" style="91" customWidth="1"/>
    <col min="4867" max="4867" width="11.140625" style="91" customWidth="1"/>
    <col min="4868" max="4868" width="7.57421875" style="91" customWidth="1"/>
    <col min="4869" max="4869" width="11.7109375" style="91" customWidth="1"/>
    <col min="4870" max="4870" width="7.00390625" style="91" customWidth="1"/>
    <col min="4871" max="4871" width="9.28125" style="91" customWidth="1"/>
    <col min="4872" max="4872" width="6.421875" style="91" customWidth="1"/>
    <col min="4873" max="4873" width="9.421875" style="91" customWidth="1"/>
    <col min="4874" max="4874" width="8.140625" style="91" customWidth="1"/>
    <col min="4875" max="4875" width="8.57421875" style="91" customWidth="1"/>
    <col min="4876" max="4876" width="6.421875" style="91" customWidth="1"/>
    <col min="4877" max="4877" width="22.8515625" style="91" customWidth="1"/>
    <col min="4878" max="4884" width="6.421875" style="91" customWidth="1"/>
    <col min="4885" max="5120" width="9.140625" style="91" customWidth="1"/>
    <col min="5121" max="5121" width="10.140625" style="91" customWidth="1"/>
    <col min="5122" max="5122" width="18.57421875" style="91" customWidth="1"/>
    <col min="5123" max="5123" width="11.140625" style="91" customWidth="1"/>
    <col min="5124" max="5124" width="7.57421875" style="91" customWidth="1"/>
    <col min="5125" max="5125" width="11.7109375" style="91" customWidth="1"/>
    <col min="5126" max="5126" width="7.00390625" style="91" customWidth="1"/>
    <col min="5127" max="5127" width="9.28125" style="91" customWidth="1"/>
    <col min="5128" max="5128" width="6.421875" style="91" customWidth="1"/>
    <col min="5129" max="5129" width="9.421875" style="91" customWidth="1"/>
    <col min="5130" max="5130" width="8.140625" style="91" customWidth="1"/>
    <col min="5131" max="5131" width="8.57421875" style="91" customWidth="1"/>
    <col min="5132" max="5132" width="6.421875" style="91" customWidth="1"/>
    <col min="5133" max="5133" width="22.8515625" style="91" customWidth="1"/>
    <col min="5134" max="5140" width="6.421875" style="91" customWidth="1"/>
    <col min="5141" max="5376" width="9.140625" style="91" customWidth="1"/>
    <col min="5377" max="5377" width="10.140625" style="91" customWidth="1"/>
    <col min="5378" max="5378" width="18.57421875" style="91" customWidth="1"/>
    <col min="5379" max="5379" width="11.140625" style="91" customWidth="1"/>
    <col min="5380" max="5380" width="7.57421875" style="91" customWidth="1"/>
    <col min="5381" max="5381" width="11.7109375" style="91" customWidth="1"/>
    <col min="5382" max="5382" width="7.00390625" style="91" customWidth="1"/>
    <col min="5383" max="5383" width="9.28125" style="91" customWidth="1"/>
    <col min="5384" max="5384" width="6.421875" style="91" customWidth="1"/>
    <col min="5385" max="5385" width="9.421875" style="91" customWidth="1"/>
    <col min="5386" max="5386" width="8.140625" style="91" customWidth="1"/>
    <col min="5387" max="5387" width="8.57421875" style="91" customWidth="1"/>
    <col min="5388" max="5388" width="6.421875" style="91" customWidth="1"/>
    <col min="5389" max="5389" width="22.8515625" style="91" customWidth="1"/>
    <col min="5390" max="5396" width="6.421875" style="91" customWidth="1"/>
    <col min="5397" max="5632" width="9.140625" style="91" customWidth="1"/>
    <col min="5633" max="5633" width="10.140625" style="91" customWidth="1"/>
    <col min="5634" max="5634" width="18.57421875" style="91" customWidth="1"/>
    <col min="5635" max="5635" width="11.140625" style="91" customWidth="1"/>
    <col min="5636" max="5636" width="7.57421875" style="91" customWidth="1"/>
    <col min="5637" max="5637" width="11.7109375" style="91" customWidth="1"/>
    <col min="5638" max="5638" width="7.00390625" style="91" customWidth="1"/>
    <col min="5639" max="5639" width="9.28125" style="91" customWidth="1"/>
    <col min="5640" max="5640" width="6.421875" style="91" customWidth="1"/>
    <col min="5641" max="5641" width="9.421875" style="91" customWidth="1"/>
    <col min="5642" max="5642" width="8.140625" style="91" customWidth="1"/>
    <col min="5643" max="5643" width="8.57421875" style="91" customWidth="1"/>
    <col min="5644" max="5644" width="6.421875" style="91" customWidth="1"/>
    <col min="5645" max="5645" width="22.8515625" style="91" customWidth="1"/>
    <col min="5646" max="5652" width="6.421875" style="91" customWidth="1"/>
    <col min="5653" max="5888" width="9.140625" style="91" customWidth="1"/>
    <col min="5889" max="5889" width="10.140625" style="91" customWidth="1"/>
    <col min="5890" max="5890" width="18.57421875" style="91" customWidth="1"/>
    <col min="5891" max="5891" width="11.140625" style="91" customWidth="1"/>
    <col min="5892" max="5892" width="7.57421875" style="91" customWidth="1"/>
    <col min="5893" max="5893" width="11.7109375" style="91" customWidth="1"/>
    <col min="5894" max="5894" width="7.00390625" style="91" customWidth="1"/>
    <col min="5895" max="5895" width="9.28125" style="91" customWidth="1"/>
    <col min="5896" max="5896" width="6.421875" style="91" customWidth="1"/>
    <col min="5897" max="5897" width="9.421875" style="91" customWidth="1"/>
    <col min="5898" max="5898" width="8.140625" style="91" customWidth="1"/>
    <col min="5899" max="5899" width="8.57421875" style="91" customWidth="1"/>
    <col min="5900" max="5900" width="6.421875" style="91" customWidth="1"/>
    <col min="5901" max="5901" width="22.8515625" style="91" customWidth="1"/>
    <col min="5902" max="5908" width="6.421875" style="91" customWidth="1"/>
    <col min="5909" max="6144" width="9.140625" style="91" customWidth="1"/>
    <col min="6145" max="6145" width="10.140625" style="91" customWidth="1"/>
    <col min="6146" max="6146" width="18.57421875" style="91" customWidth="1"/>
    <col min="6147" max="6147" width="11.140625" style="91" customWidth="1"/>
    <col min="6148" max="6148" width="7.57421875" style="91" customWidth="1"/>
    <col min="6149" max="6149" width="11.7109375" style="91" customWidth="1"/>
    <col min="6150" max="6150" width="7.00390625" style="91" customWidth="1"/>
    <col min="6151" max="6151" width="9.28125" style="91" customWidth="1"/>
    <col min="6152" max="6152" width="6.421875" style="91" customWidth="1"/>
    <col min="6153" max="6153" width="9.421875" style="91" customWidth="1"/>
    <col min="6154" max="6154" width="8.140625" style="91" customWidth="1"/>
    <col min="6155" max="6155" width="8.57421875" style="91" customWidth="1"/>
    <col min="6156" max="6156" width="6.421875" style="91" customWidth="1"/>
    <col min="6157" max="6157" width="22.8515625" style="91" customWidth="1"/>
    <col min="6158" max="6164" width="6.421875" style="91" customWidth="1"/>
    <col min="6165" max="6400" width="9.140625" style="91" customWidth="1"/>
    <col min="6401" max="6401" width="10.140625" style="91" customWidth="1"/>
    <col min="6402" max="6402" width="18.57421875" style="91" customWidth="1"/>
    <col min="6403" max="6403" width="11.140625" style="91" customWidth="1"/>
    <col min="6404" max="6404" width="7.57421875" style="91" customWidth="1"/>
    <col min="6405" max="6405" width="11.7109375" style="91" customWidth="1"/>
    <col min="6406" max="6406" width="7.00390625" style="91" customWidth="1"/>
    <col min="6407" max="6407" width="9.28125" style="91" customWidth="1"/>
    <col min="6408" max="6408" width="6.421875" style="91" customWidth="1"/>
    <col min="6409" max="6409" width="9.421875" style="91" customWidth="1"/>
    <col min="6410" max="6410" width="8.140625" style="91" customWidth="1"/>
    <col min="6411" max="6411" width="8.57421875" style="91" customWidth="1"/>
    <col min="6412" max="6412" width="6.421875" style="91" customWidth="1"/>
    <col min="6413" max="6413" width="22.8515625" style="91" customWidth="1"/>
    <col min="6414" max="6420" width="6.421875" style="91" customWidth="1"/>
    <col min="6421" max="6656" width="9.140625" style="91" customWidth="1"/>
    <col min="6657" max="6657" width="10.140625" style="91" customWidth="1"/>
    <col min="6658" max="6658" width="18.57421875" style="91" customWidth="1"/>
    <col min="6659" max="6659" width="11.140625" style="91" customWidth="1"/>
    <col min="6660" max="6660" width="7.57421875" style="91" customWidth="1"/>
    <col min="6661" max="6661" width="11.7109375" style="91" customWidth="1"/>
    <col min="6662" max="6662" width="7.00390625" style="91" customWidth="1"/>
    <col min="6663" max="6663" width="9.28125" style="91" customWidth="1"/>
    <col min="6664" max="6664" width="6.421875" style="91" customWidth="1"/>
    <col min="6665" max="6665" width="9.421875" style="91" customWidth="1"/>
    <col min="6666" max="6666" width="8.140625" style="91" customWidth="1"/>
    <col min="6667" max="6667" width="8.57421875" style="91" customWidth="1"/>
    <col min="6668" max="6668" width="6.421875" style="91" customWidth="1"/>
    <col min="6669" max="6669" width="22.8515625" style="91" customWidth="1"/>
    <col min="6670" max="6676" width="6.421875" style="91" customWidth="1"/>
    <col min="6677" max="6912" width="9.140625" style="91" customWidth="1"/>
    <col min="6913" max="6913" width="10.140625" style="91" customWidth="1"/>
    <col min="6914" max="6914" width="18.57421875" style="91" customWidth="1"/>
    <col min="6915" max="6915" width="11.140625" style="91" customWidth="1"/>
    <col min="6916" max="6916" width="7.57421875" style="91" customWidth="1"/>
    <col min="6917" max="6917" width="11.7109375" style="91" customWidth="1"/>
    <col min="6918" max="6918" width="7.00390625" style="91" customWidth="1"/>
    <col min="6919" max="6919" width="9.28125" style="91" customWidth="1"/>
    <col min="6920" max="6920" width="6.421875" style="91" customWidth="1"/>
    <col min="6921" max="6921" width="9.421875" style="91" customWidth="1"/>
    <col min="6922" max="6922" width="8.140625" style="91" customWidth="1"/>
    <col min="6923" max="6923" width="8.57421875" style="91" customWidth="1"/>
    <col min="6924" max="6924" width="6.421875" style="91" customWidth="1"/>
    <col min="6925" max="6925" width="22.8515625" style="91" customWidth="1"/>
    <col min="6926" max="6932" width="6.421875" style="91" customWidth="1"/>
    <col min="6933" max="7168" width="9.140625" style="91" customWidth="1"/>
    <col min="7169" max="7169" width="10.140625" style="91" customWidth="1"/>
    <col min="7170" max="7170" width="18.57421875" style="91" customWidth="1"/>
    <col min="7171" max="7171" width="11.140625" style="91" customWidth="1"/>
    <col min="7172" max="7172" width="7.57421875" style="91" customWidth="1"/>
    <col min="7173" max="7173" width="11.7109375" style="91" customWidth="1"/>
    <col min="7174" max="7174" width="7.00390625" style="91" customWidth="1"/>
    <col min="7175" max="7175" width="9.28125" style="91" customWidth="1"/>
    <col min="7176" max="7176" width="6.421875" style="91" customWidth="1"/>
    <col min="7177" max="7177" width="9.421875" style="91" customWidth="1"/>
    <col min="7178" max="7178" width="8.140625" style="91" customWidth="1"/>
    <col min="7179" max="7179" width="8.57421875" style="91" customWidth="1"/>
    <col min="7180" max="7180" width="6.421875" style="91" customWidth="1"/>
    <col min="7181" max="7181" width="22.8515625" style="91" customWidth="1"/>
    <col min="7182" max="7188" width="6.421875" style="91" customWidth="1"/>
    <col min="7189" max="7424" width="9.140625" style="91" customWidth="1"/>
    <col min="7425" max="7425" width="10.140625" style="91" customWidth="1"/>
    <col min="7426" max="7426" width="18.57421875" style="91" customWidth="1"/>
    <col min="7427" max="7427" width="11.140625" style="91" customWidth="1"/>
    <col min="7428" max="7428" width="7.57421875" style="91" customWidth="1"/>
    <col min="7429" max="7429" width="11.7109375" style="91" customWidth="1"/>
    <col min="7430" max="7430" width="7.00390625" style="91" customWidth="1"/>
    <col min="7431" max="7431" width="9.28125" style="91" customWidth="1"/>
    <col min="7432" max="7432" width="6.421875" style="91" customWidth="1"/>
    <col min="7433" max="7433" width="9.421875" style="91" customWidth="1"/>
    <col min="7434" max="7434" width="8.140625" style="91" customWidth="1"/>
    <col min="7435" max="7435" width="8.57421875" style="91" customWidth="1"/>
    <col min="7436" max="7436" width="6.421875" style="91" customWidth="1"/>
    <col min="7437" max="7437" width="22.8515625" style="91" customWidth="1"/>
    <col min="7438" max="7444" width="6.421875" style="91" customWidth="1"/>
    <col min="7445" max="7680" width="9.140625" style="91" customWidth="1"/>
    <col min="7681" max="7681" width="10.140625" style="91" customWidth="1"/>
    <col min="7682" max="7682" width="18.57421875" style="91" customWidth="1"/>
    <col min="7683" max="7683" width="11.140625" style="91" customWidth="1"/>
    <col min="7684" max="7684" width="7.57421875" style="91" customWidth="1"/>
    <col min="7685" max="7685" width="11.7109375" style="91" customWidth="1"/>
    <col min="7686" max="7686" width="7.00390625" style="91" customWidth="1"/>
    <col min="7687" max="7687" width="9.28125" style="91" customWidth="1"/>
    <col min="7688" max="7688" width="6.421875" style="91" customWidth="1"/>
    <col min="7689" max="7689" width="9.421875" style="91" customWidth="1"/>
    <col min="7690" max="7690" width="8.140625" style="91" customWidth="1"/>
    <col min="7691" max="7691" width="8.57421875" style="91" customWidth="1"/>
    <col min="7692" max="7692" width="6.421875" style="91" customWidth="1"/>
    <col min="7693" max="7693" width="22.8515625" style="91" customWidth="1"/>
    <col min="7694" max="7700" width="6.421875" style="91" customWidth="1"/>
    <col min="7701" max="7936" width="9.140625" style="91" customWidth="1"/>
    <col min="7937" max="7937" width="10.140625" style="91" customWidth="1"/>
    <col min="7938" max="7938" width="18.57421875" style="91" customWidth="1"/>
    <col min="7939" max="7939" width="11.140625" style="91" customWidth="1"/>
    <col min="7940" max="7940" width="7.57421875" style="91" customWidth="1"/>
    <col min="7941" max="7941" width="11.7109375" style="91" customWidth="1"/>
    <col min="7942" max="7942" width="7.00390625" style="91" customWidth="1"/>
    <col min="7943" max="7943" width="9.28125" style="91" customWidth="1"/>
    <col min="7944" max="7944" width="6.421875" style="91" customWidth="1"/>
    <col min="7945" max="7945" width="9.421875" style="91" customWidth="1"/>
    <col min="7946" max="7946" width="8.140625" style="91" customWidth="1"/>
    <col min="7947" max="7947" width="8.57421875" style="91" customWidth="1"/>
    <col min="7948" max="7948" width="6.421875" style="91" customWidth="1"/>
    <col min="7949" max="7949" width="22.8515625" style="91" customWidth="1"/>
    <col min="7950" max="7956" width="6.421875" style="91" customWidth="1"/>
    <col min="7957" max="8192" width="9.140625" style="91" customWidth="1"/>
    <col min="8193" max="8193" width="10.140625" style="91" customWidth="1"/>
    <col min="8194" max="8194" width="18.57421875" style="91" customWidth="1"/>
    <col min="8195" max="8195" width="11.140625" style="91" customWidth="1"/>
    <col min="8196" max="8196" width="7.57421875" style="91" customWidth="1"/>
    <col min="8197" max="8197" width="11.7109375" style="91" customWidth="1"/>
    <col min="8198" max="8198" width="7.00390625" style="91" customWidth="1"/>
    <col min="8199" max="8199" width="9.28125" style="91" customWidth="1"/>
    <col min="8200" max="8200" width="6.421875" style="91" customWidth="1"/>
    <col min="8201" max="8201" width="9.421875" style="91" customWidth="1"/>
    <col min="8202" max="8202" width="8.140625" style="91" customWidth="1"/>
    <col min="8203" max="8203" width="8.57421875" style="91" customWidth="1"/>
    <col min="8204" max="8204" width="6.421875" style="91" customWidth="1"/>
    <col min="8205" max="8205" width="22.8515625" style="91" customWidth="1"/>
    <col min="8206" max="8212" width="6.421875" style="91" customWidth="1"/>
    <col min="8213" max="8448" width="9.140625" style="91" customWidth="1"/>
    <col min="8449" max="8449" width="10.140625" style="91" customWidth="1"/>
    <col min="8450" max="8450" width="18.57421875" style="91" customWidth="1"/>
    <col min="8451" max="8451" width="11.140625" style="91" customWidth="1"/>
    <col min="8452" max="8452" width="7.57421875" style="91" customWidth="1"/>
    <col min="8453" max="8453" width="11.7109375" style="91" customWidth="1"/>
    <col min="8454" max="8454" width="7.00390625" style="91" customWidth="1"/>
    <col min="8455" max="8455" width="9.28125" style="91" customWidth="1"/>
    <col min="8456" max="8456" width="6.421875" style="91" customWidth="1"/>
    <col min="8457" max="8457" width="9.421875" style="91" customWidth="1"/>
    <col min="8458" max="8458" width="8.140625" style="91" customWidth="1"/>
    <col min="8459" max="8459" width="8.57421875" style="91" customWidth="1"/>
    <col min="8460" max="8460" width="6.421875" style="91" customWidth="1"/>
    <col min="8461" max="8461" width="22.8515625" style="91" customWidth="1"/>
    <col min="8462" max="8468" width="6.421875" style="91" customWidth="1"/>
    <col min="8469" max="8704" width="9.140625" style="91" customWidth="1"/>
    <col min="8705" max="8705" width="10.140625" style="91" customWidth="1"/>
    <col min="8706" max="8706" width="18.57421875" style="91" customWidth="1"/>
    <col min="8707" max="8707" width="11.140625" style="91" customWidth="1"/>
    <col min="8708" max="8708" width="7.57421875" style="91" customWidth="1"/>
    <col min="8709" max="8709" width="11.7109375" style="91" customWidth="1"/>
    <col min="8710" max="8710" width="7.00390625" style="91" customWidth="1"/>
    <col min="8711" max="8711" width="9.28125" style="91" customWidth="1"/>
    <col min="8712" max="8712" width="6.421875" style="91" customWidth="1"/>
    <col min="8713" max="8713" width="9.421875" style="91" customWidth="1"/>
    <col min="8714" max="8714" width="8.140625" style="91" customWidth="1"/>
    <col min="8715" max="8715" width="8.57421875" style="91" customWidth="1"/>
    <col min="8716" max="8716" width="6.421875" style="91" customWidth="1"/>
    <col min="8717" max="8717" width="22.8515625" style="91" customWidth="1"/>
    <col min="8718" max="8724" width="6.421875" style="91" customWidth="1"/>
    <col min="8725" max="8960" width="9.140625" style="91" customWidth="1"/>
    <col min="8961" max="8961" width="10.140625" style="91" customWidth="1"/>
    <col min="8962" max="8962" width="18.57421875" style="91" customWidth="1"/>
    <col min="8963" max="8963" width="11.140625" style="91" customWidth="1"/>
    <col min="8964" max="8964" width="7.57421875" style="91" customWidth="1"/>
    <col min="8965" max="8965" width="11.7109375" style="91" customWidth="1"/>
    <col min="8966" max="8966" width="7.00390625" style="91" customWidth="1"/>
    <col min="8967" max="8967" width="9.28125" style="91" customWidth="1"/>
    <col min="8968" max="8968" width="6.421875" style="91" customWidth="1"/>
    <col min="8969" max="8969" width="9.421875" style="91" customWidth="1"/>
    <col min="8970" max="8970" width="8.140625" style="91" customWidth="1"/>
    <col min="8971" max="8971" width="8.57421875" style="91" customWidth="1"/>
    <col min="8972" max="8972" width="6.421875" style="91" customWidth="1"/>
    <col min="8973" max="8973" width="22.8515625" style="91" customWidth="1"/>
    <col min="8974" max="8980" width="6.421875" style="91" customWidth="1"/>
    <col min="8981" max="9216" width="9.140625" style="91" customWidth="1"/>
    <col min="9217" max="9217" width="10.140625" style="91" customWidth="1"/>
    <col min="9218" max="9218" width="18.57421875" style="91" customWidth="1"/>
    <col min="9219" max="9219" width="11.140625" style="91" customWidth="1"/>
    <col min="9220" max="9220" width="7.57421875" style="91" customWidth="1"/>
    <col min="9221" max="9221" width="11.7109375" style="91" customWidth="1"/>
    <col min="9222" max="9222" width="7.00390625" style="91" customWidth="1"/>
    <col min="9223" max="9223" width="9.28125" style="91" customWidth="1"/>
    <col min="9224" max="9224" width="6.421875" style="91" customWidth="1"/>
    <col min="9225" max="9225" width="9.421875" style="91" customWidth="1"/>
    <col min="9226" max="9226" width="8.140625" style="91" customWidth="1"/>
    <col min="9227" max="9227" width="8.57421875" style="91" customWidth="1"/>
    <col min="9228" max="9228" width="6.421875" style="91" customWidth="1"/>
    <col min="9229" max="9229" width="22.8515625" style="91" customWidth="1"/>
    <col min="9230" max="9236" width="6.421875" style="91" customWidth="1"/>
    <col min="9237" max="9472" width="9.140625" style="91" customWidth="1"/>
    <col min="9473" max="9473" width="10.140625" style="91" customWidth="1"/>
    <col min="9474" max="9474" width="18.57421875" style="91" customWidth="1"/>
    <col min="9475" max="9475" width="11.140625" style="91" customWidth="1"/>
    <col min="9476" max="9476" width="7.57421875" style="91" customWidth="1"/>
    <col min="9477" max="9477" width="11.7109375" style="91" customWidth="1"/>
    <col min="9478" max="9478" width="7.00390625" style="91" customWidth="1"/>
    <col min="9479" max="9479" width="9.28125" style="91" customWidth="1"/>
    <col min="9480" max="9480" width="6.421875" style="91" customWidth="1"/>
    <col min="9481" max="9481" width="9.421875" style="91" customWidth="1"/>
    <col min="9482" max="9482" width="8.140625" style="91" customWidth="1"/>
    <col min="9483" max="9483" width="8.57421875" style="91" customWidth="1"/>
    <col min="9484" max="9484" width="6.421875" style="91" customWidth="1"/>
    <col min="9485" max="9485" width="22.8515625" style="91" customWidth="1"/>
    <col min="9486" max="9492" width="6.421875" style="91" customWidth="1"/>
    <col min="9493" max="9728" width="9.140625" style="91" customWidth="1"/>
    <col min="9729" max="9729" width="10.140625" style="91" customWidth="1"/>
    <col min="9730" max="9730" width="18.57421875" style="91" customWidth="1"/>
    <col min="9731" max="9731" width="11.140625" style="91" customWidth="1"/>
    <col min="9732" max="9732" width="7.57421875" style="91" customWidth="1"/>
    <col min="9733" max="9733" width="11.7109375" style="91" customWidth="1"/>
    <col min="9734" max="9734" width="7.00390625" style="91" customWidth="1"/>
    <col min="9735" max="9735" width="9.28125" style="91" customWidth="1"/>
    <col min="9736" max="9736" width="6.421875" style="91" customWidth="1"/>
    <col min="9737" max="9737" width="9.421875" style="91" customWidth="1"/>
    <col min="9738" max="9738" width="8.140625" style="91" customWidth="1"/>
    <col min="9739" max="9739" width="8.57421875" style="91" customWidth="1"/>
    <col min="9740" max="9740" width="6.421875" style="91" customWidth="1"/>
    <col min="9741" max="9741" width="22.8515625" style="91" customWidth="1"/>
    <col min="9742" max="9748" width="6.421875" style="91" customWidth="1"/>
    <col min="9749" max="9984" width="9.140625" style="91" customWidth="1"/>
    <col min="9985" max="9985" width="10.140625" style="91" customWidth="1"/>
    <col min="9986" max="9986" width="18.57421875" style="91" customWidth="1"/>
    <col min="9987" max="9987" width="11.140625" style="91" customWidth="1"/>
    <col min="9988" max="9988" width="7.57421875" style="91" customWidth="1"/>
    <col min="9989" max="9989" width="11.7109375" style="91" customWidth="1"/>
    <col min="9990" max="9990" width="7.00390625" style="91" customWidth="1"/>
    <col min="9991" max="9991" width="9.28125" style="91" customWidth="1"/>
    <col min="9992" max="9992" width="6.421875" style="91" customWidth="1"/>
    <col min="9993" max="9993" width="9.421875" style="91" customWidth="1"/>
    <col min="9994" max="9994" width="8.140625" style="91" customWidth="1"/>
    <col min="9995" max="9995" width="8.57421875" style="91" customWidth="1"/>
    <col min="9996" max="9996" width="6.421875" style="91" customWidth="1"/>
    <col min="9997" max="9997" width="22.8515625" style="91" customWidth="1"/>
    <col min="9998" max="10004" width="6.421875" style="91" customWidth="1"/>
    <col min="10005" max="10240" width="9.140625" style="91" customWidth="1"/>
    <col min="10241" max="10241" width="10.140625" style="91" customWidth="1"/>
    <col min="10242" max="10242" width="18.57421875" style="91" customWidth="1"/>
    <col min="10243" max="10243" width="11.140625" style="91" customWidth="1"/>
    <col min="10244" max="10244" width="7.57421875" style="91" customWidth="1"/>
    <col min="10245" max="10245" width="11.7109375" style="91" customWidth="1"/>
    <col min="10246" max="10246" width="7.00390625" style="91" customWidth="1"/>
    <col min="10247" max="10247" width="9.28125" style="91" customWidth="1"/>
    <col min="10248" max="10248" width="6.421875" style="91" customWidth="1"/>
    <col min="10249" max="10249" width="9.421875" style="91" customWidth="1"/>
    <col min="10250" max="10250" width="8.140625" style="91" customWidth="1"/>
    <col min="10251" max="10251" width="8.57421875" style="91" customWidth="1"/>
    <col min="10252" max="10252" width="6.421875" style="91" customWidth="1"/>
    <col min="10253" max="10253" width="22.8515625" style="91" customWidth="1"/>
    <col min="10254" max="10260" width="6.421875" style="91" customWidth="1"/>
    <col min="10261" max="10496" width="9.140625" style="91" customWidth="1"/>
    <col min="10497" max="10497" width="10.140625" style="91" customWidth="1"/>
    <col min="10498" max="10498" width="18.57421875" style="91" customWidth="1"/>
    <col min="10499" max="10499" width="11.140625" style="91" customWidth="1"/>
    <col min="10500" max="10500" width="7.57421875" style="91" customWidth="1"/>
    <col min="10501" max="10501" width="11.7109375" style="91" customWidth="1"/>
    <col min="10502" max="10502" width="7.00390625" style="91" customWidth="1"/>
    <col min="10503" max="10503" width="9.28125" style="91" customWidth="1"/>
    <col min="10504" max="10504" width="6.421875" style="91" customWidth="1"/>
    <col min="10505" max="10505" width="9.421875" style="91" customWidth="1"/>
    <col min="10506" max="10506" width="8.140625" style="91" customWidth="1"/>
    <col min="10507" max="10507" width="8.57421875" style="91" customWidth="1"/>
    <col min="10508" max="10508" width="6.421875" style="91" customWidth="1"/>
    <col min="10509" max="10509" width="22.8515625" style="91" customWidth="1"/>
    <col min="10510" max="10516" width="6.421875" style="91" customWidth="1"/>
    <col min="10517" max="10752" width="9.140625" style="91" customWidth="1"/>
    <col min="10753" max="10753" width="10.140625" style="91" customWidth="1"/>
    <col min="10754" max="10754" width="18.57421875" style="91" customWidth="1"/>
    <col min="10755" max="10755" width="11.140625" style="91" customWidth="1"/>
    <col min="10756" max="10756" width="7.57421875" style="91" customWidth="1"/>
    <col min="10757" max="10757" width="11.7109375" style="91" customWidth="1"/>
    <col min="10758" max="10758" width="7.00390625" style="91" customWidth="1"/>
    <col min="10759" max="10759" width="9.28125" style="91" customWidth="1"/>
    <col min="10760" max="10760" width="6.421875" style="91" customWidth="1"/>
    <col min="10761" max="10761" width="9.421875" style="91" customWidth="1"/>
    <col min="10762" max="10762" width="8.140625" style="91" customWidth="1"/>
    <col min="10763" max="10763" width="8.57421875" style="91" customWidth="1"/>
    <col min="10764" max="10764" width="6.421875" style="91" customWidth="1"/>
    <col min="10765" max="10765" width="22.8515625" style="91" customWidth="1"/>
    <col min="10766" max="10772" width="6.421875" style="91" customWidth="1"/>
    <col min="10773" max="11008" width="9.140625" style="91" customWidth="1"/>
    <col min="11009" max="11009" width="10.140625" style="91" customWidth="1"/>
    <col min="11010" max="11010" width="18.57421875" style="91" customWidth="1"/>
    <col min="11011" max="11011" width="11.140625" style="91" customWidth="1"/>
    <col min="11012" max="11012" width="7.57421875" style="91" customWidth="1"/>
    <col min="11013" max="11013" width="11.7109375" style="91" customWidth="1"/>
    <col min="11014" max="11014" width="7.00390625" style="91" customWidth="1"/>
    <col min="11015" max="11015" width="9.28125" style="91" customWidth="1"/>
    <col min="11016" max="11016" width="6.421875" style="91" customWidth="1"/>
    <col min="11017" max="11017" width="9.421875" style="91" customWidth="1"/>
    <col min="11018" max="11018" width="8.140625" style="91" customWidth="1"/>
    <col min="11019" max="11019" width="8.57421875" style="91" customWidth="1"/>
    <col min="11020" max="11020" width="6.421875" style="91" customWidth="1"/>
    <col min="11021" max="11021" width="22.8515625" style="91" customWidth="1"/>
    <col min="11022" max="11028" width="6.421875" style="91" customWidth="1"/>
    <col min="11029" max="11264" width="9.140625" style="91" customWidth="1"/>
    <col min="11265" max="11265" width="10.140625" style="91" customWidth="1"/>
    <col min="11266" max="11266" width="18.57421875" style="91" customWidth="1"/>
    <col min="11267" max="11267" width="11.140625" style="91" customWidth="1"/>
    <col min="11268" max="11268" width="7.57421875" style="91" customWidth="1"/>
    <col min="11269" max="11269" width="11.7109375" style="91" customWidth="1"/>
    <col min="11270" max="11270" width="7.00390625" style="91" customWidth="1"/>
    <col min="11271" max="11271" width="9.28125" style="91" customWidth="1"/>
    <col min="11272" max="11272" width="6.421875" style="91" customWidth="1"/>
    <col min="11273" max="11273" width="9.421875" style="91" customWidth="1"/>
    <col min="11274" max="11274" width="8.140625" style="91" customWidth="1"/>
    <col min="11275" max="11275" width="8.57421875" style="91" customWidth="1"/>
    <col min="11276" max="11276" width="6.421875" style="91" customWidth="1"/>
    <col min="11277" max="11277" width="22.8515625" style="91" customWidth="1"/>
    <col min="11278" max="11284" width="6.421875" style="91" customWidth="1"/>
    <col min="11285" max="11520" width="9.140625" style="91" customWidth="1"/>
    <col min="11521" max="11521" width="10.140625" style="91" customWidth="1"/>
    <col min="11522" max="11522" width="18.57421875" style="91" customWidth="1"/>
    <col min="11523" max="11523" width="11.140625" style="91" customWidth="1"/>
    <col min="11524" max="11524" width="7.57421875" style="91" customWidth="1"/>
    <col min="11525" max="11525" width="11.7109375" style="91" customWidth="1"/>
    <col min="11526" max="11526" width="7.00390625" style="91" customWidth="1"/>
    <col min="11527" max="11527" width="9.28125" style="91" customWidth="1"/>
    <col min="11528" max="11528" width="6.421875" style="91" customWidth="1"/>
    <col min="11529" max="11529" width="9.421875" style="91" customWidth="1"/>
    <col min="11530" max="11530" width="8.140625" style="91" customWidth="1"/>
    <col min="11531" max="11531" width="8.57421875" style="91" customWidth="1"/>
    <col min="11532" max="11532" width="6.421875" style="91" customWidth="1"/>
    <col min="11533" max="11533" width="22.8515625" style="91" customWidth="1"/>
    <col min="11534" max="11540" width="6.421875" style="91" customWidth="1"/>
    <col min="11541" max="11776" width="9.140625" style="91" customWidth="1"/>
    <col min="11777" max="11777" width="10.140625" style="91" customWidth="1"/>
    <col min="11778" max="11778" width="18.57421875" style="91" customWidth="1"/>
    <col min="11779" max="11779" width="11.140625" style="91" customWidth="1"/>
    <col min="11780" max="11780" width="7.57421875" style="91" customWidth="1"/>
    <col min="11781" max="11781" width="11.7109375" style="91" customWidth="1"/>
    <col min="11782" max="11782" width="7.00390625" style="91" customWidth="1"/>
    <col min="11783" max="11783" width="9.28125" style="91" customWidth="1"/>
    <col min="11784" max="11784" width="6.421875" style="91" customWidth="1"/>
    <col min="11785" max="11785" width="9.421875" style="91" customWidth="1"/>
    <col min="11786" max="11786" width="8.140625" style="91" customWidth="1"/>
    <col min="11787" max="11787" width="8.57421875" style="91" customWidth="1"/>
    <col min="11788" max="11788" width="6.421875" style="91" customWidth="1"/>
    <col min="11789" max="11789" width="22.8515625" style="91" customWidth="1"/>
    <col min="11790" max="11796" width="6.421875" style="91" customWidth="1"/>
    <col min="11797" max="12032" width="9.140625" style="91" customWidth="1"/>
    <col min="12033" max="12033" width="10.140625" style="91" customWidth="1"/>
    <col min="12034" max="12034" width="18.57421875" style="91" customWidth="1"/>
    <col min="12035" max="12035" width="11.140625" style="91" customWidth="1"/>
    <col min="12036" max="12036" width="7.57421875" style="91" customWidth="1"/>
    <col min="12037" max="12037" width="11.7109375" style="91" customWidth="1"/>
    <col min="12038" max="12038" width="7.00390625" style="91" customWidth="1"/>
    <col min="12039" max="12039" width="9.28125" style="91" customWidth="1"/>
    <col min="12040" max="12040" width="6.421875" style="91" customWidth="1"/>
    <col min="12041" max="12041" width="9.421875" style="91" customWidth="1"/>
    <col min="12042" max="12042" width="8.140625" style="91" customWidth="1"/>
    <col min="12043" max="12043" width="8.57421875" style="91" customWidth="1"/>
    <col min="12044" max="12044" width="6.421875" style="91" customWidth="1"/>
    <col min="12045" max="12045" width="22.8515625" style="91" customWidth="1"/>
    <col min="12046" max="12052" width="6.421875" style="91" customWidth="1"/>
    <col min="12053" max="12288" width="9.140625" style="91" customWidth="1"/>
    <col min="12289" max="12289" width="10.140625" style="91" customWidth="1"/>
    <col min="12290" max="12290" width="18.57421875" style="91" customWidth="1"/>
    <col min="12291" max="12291" width="11.140625" style="91" customWidth="1"/>
    <col min="12292" max="12292" width="7.57421875" style="91" customWidth="1"/>
    <col min="12293" max="12293" width="11.7109375" style="91" customWidth="1"/>
    <col min="12294" max="12294" width="7.00390625" style="91" customWidth="1"/>
    <col min="12295" max="12295" width="9.28125" style="91" customWidth="1"/>
    <col min="12296" max="12296" width="6.421875" style="91" customWidth="1"/>
    <col min="12297" max="12297" width="9.421875" style="91" customWidth="1"/>
    <col min="12298" max="12298" width="8.140625" style="91" customWidth="1"/>
    <col min="12299" max="12299" width="8.57421875" style="91" customWidth="1"/>
    <col min="12300" max="12300" width="6.421875" style="91" customWidth="1"/>
    <col min="12301" max="12301" width="22.8515625" style="91" customWidth="1"/>
    <col min="12302" max="12308" width="6.421875" style="91" customWidth="1"/>
    <col min="12309" max="12544" width="9.140625" style="91" customWidth="1"/>
    <col min="12545" max="12545" width="10.140625" style="91" customWidth="1"/>
    <col min="12546" max="12546" width="18.57421875" style="91" customWidth="1"/>
    <col min="12547" max="12547" width="11.140625" style="91" customWidth="1"/>
    <col min="12548" max="12548" width="7.57421875" style="91" customWidth="1"/>
    <col min="12549" max="12549" width="11.7109375" style="91" customWidth="1"/>
    <col min="12550" max="12550" width="7.00390625" style="91" customWidth="1"/>
    <col min="12551" max="12551" width="9.28125" style="91" customWidth="1"/>
    <col min="12552" max="12552" width="6.421875" style="91" customWidth="1"/>
    <col min="12553" max="12553" width="9.421875" style="91" customWidth="1"/>
    <col min="12554" max="12554" width="8.140625" style="91" customWidth="1"/>
    <col min="12555" max="12555" width="8.57421875" style="91" customWidth="1"/>
    <col min="12556" max="12556" width="6.421875" style="91" customWidth="1"/>
    <col min="12557" max="12557" width="22.8515625" style="91" customWidth="1"/>
    <col min="12558" max="12564" width="6.421875" style="91" customWidth="1"/>
    <col min="12565" max="12800" width="9.140625" style="91" customWidth="1"/>
    <col min="12801" max="12801" width="10.140625" style="91" customWidth="1"/>
    <col min="12802" max="12802" width="18.57421875" style="91" customWidth="1"/>
    <col min="12803" max="12803" width="11.140625" style="91" customWidth="1"/>
    <col min="12804" max="12804" width="7.57421875" style="91" customWidth="1"/>
    <col min="12805" max="12805" width="11.7109375" style="91" customWidth="1"/>
    <col min="12806" max="12806" width="7.00390625" style="91" customWidth="1"/>
    <col min="12807" max="12807" width="9.28125" style="91" customWidth="1"/>
    <col min="12808" max="12808" width="6.421875" style="91" customWidth="1"/>
    <col min="12809" max="12809" width="9.421875" style="91" customWidth="1"/>
    <col min="12810" max="12810" width="8.140625" style="91" customWidth="1"/>
    <col min="12811" max="12811" width="8.57421875" style="91" customWidth="1"/>
    <col min="12812" max="12812" width="6.421875" style="91" customWidth="1"/>
    <col min="12813" max="12813" width="22.8515625" style="91" customWidth="1"/>
    <col min="12814" max="12820" width="6.421875" style="91" customWidth="1"/>
    <col min="12821" max="13056" width="9.140625" style="91" customWidth="1"/>
    <col min="13057" max="13057" width="10.140625" style="91" customWidth="1"/>
    <col min="13058" max="13058" width="18.57421875" style="91" customWidth="1"/>
    <col min="13059" max="13059" width="11.140625" style="91" customWidth="1"/>
    <col min="13060" max="13060" width="7.57421875" style="91" customWidth="1"/>
    <col min="13061" max="13061" width="11.7109375" style="91" customWidth="1"/>
    <col min="13062" max="13062" width="7.00390625" style="91" customWidth="1"/>
    <col min="13063" max="13063" width="9.28125" style="91" customWidth="1"/>
    <col min="13064" max="13064" width="6.421875" style="91" customWidth="1"/>
    <col min="13065" max="13065" width="9.421875" style="91" customWidth="1"/>
    <col min="13066" max="13066" width="8.140625" style="91" customWidth="1"/>
    <col min="13067" max="13067" width="8.57421875" style="91" customWidth="1"/>
    <col min="13068" max="13068" width="6.421875" style="91" customWidth="1"/>
    <col min="13069" max="13069" width="22.8515625" style="91" customWidth="1"/>
    <col min="13070" max="13076" width="6.421875" style="91" customWidth="1"/>
    <col min="13077" max="13312" width="9.140625" style="91" customWidth="1"/>
    <col min="13313" max="13313" width="10.140625" style="91" customWidth="1"/>
    <col min="13314" max="13314" width="18.57421875" style="91" customWidth="1"/>
    <col min="13315" max="13315" width="11.140625" style="91" customWidth="1"/>
    <col min="13316" max="13316" width="7.57421875" style="91" customWidth="1"/>
    <col min="13317" max="13317" width="11.7109375" style="91" customWidth="1"/>
    <col min="13318" max="13318" width="7.00390625" style="91" customWidth="1"/>
    <col min="13319" max="13319" width="9.28125" style="91" customWidth="1"/>
    <col min="13320" max="13320" width="6.421875" style="91" customWidth="1"/>
    <col min="13321" max="13321" width="9.421875" style="91" customWidth="1"/>
    <col min="13322" max="13322" width="8.140625" style="91" customWidth="1"/>
    <col min="13323" max="13323" width="8.57421875" style="91" customWidth="1"/>
    <col min="13324" max="13324" width="6.421875" style="91" customWidth="1"/>
    <col min="13325" max="13325" width="22.8515625" style="91" customWidth="1"/>
    <col min="13326" max="13332" width="6.421875" style="91" customWidth="1"/>
    <col min="13333" max="13568" width="9.140625" style="91" customWidth="1"/>
    <col min="13569" max="13569" width="10.140625" style="91" customWidth="1"/>
    <col min="13570" max="13570" width="18.57421875" style="91" customWidth="1"/>
    <col min="13571" max="13571" width="11.140625" style="91" customWidth="1"/>
    <col min="13572" max="13572" width="7.57421875" style="91" customWidth="1"/>
    <col min="13573" max="13573" width="11.7109375" style="91" customWidth="1"/>
    <col min="13574" max="13574" width="7.00390625" style="91" customWidth="1"/>
    <col min="13575" max="13575" width="9.28125" style="91" customWidth="1"/>
    <col min="13576" max="13576" width="6.421875" style="91" customWidth="1"/>
    <col min="13577" max="13577" width="9.421875" style="91" customWidth="1"/>
    <col min="13578" max="13578" width="8.140625" style="91" customWidth="1"/>
    <col min="13579" max="13579" width="8.57421875" style="91" customWidth="1"/>
    <col min="13580" max="13580" width="6.421875" style="91" customWidth="1"/>
    <col min="13581" max="13581" width="22.8515625" style="91" customWidth="1"/>
    <col min="13582" max="13588" width="6.421875" style="91" customWidth="1"/>
    <col min="13589" max="13824" width="9.140625" style="91" customWidth="1"/>
    <col min="13825" max="13825" width="10.140625" style="91" customWidth="1"/>
    <col min="13826" max="13826" width="18.57421875" style="91" customWidth="1"/>
    <col min="13827" max="13827" width="11.140625" style="91" customWidth="1"/>
    <col min="13828" max="13828" width="7.57421875" style="91" customWidth="1"/>
    <col min="13829" max="13829" width="11.7109375" style="91" customWidth="1"/>
    <col min="13830" max="13830" width="7.00390625" style="91" customWidth="1"/>
    <col min="13831" max="13831" width="9.28125" style="91" customWidth="1"/>
    <col min="13832" max="13832" width="6.421875" style="91" customWidth="1"/>
    <col min="13833" max="13833" width="9.421875" style="91" customWidth="1"/>
    <col min="13834" max="13834" width="8.140625" style="91" customWidth="1"/>
    <col min="13835" max="13835" width="8.57421875" style="91" customWidth="1"/>
    <col min="13836" max="13836" width="6.421875" style="91" customWidth="1"/>
    <col min="13837" max="13837" width="22.8515625" style="91" customWidth="1"/>
    <col min="13838" max="13844" width="6.421875" style="91" customWidth="1"/>
    <col min="13845" max="14080" width="9.140625" style="91" customWidth="1"/>
    <col min="14081" max="14081" width="10.140625" style="91" customWidth="1"/>
    <col min="14082" max="14082" width="18.57421875" style="91" customWidth="1"/>
    <col min="14083" max="14083" width="11.140625" style="91" customWidth="1"/>
    <col min="14084" max="14084" width="7.57421875" style="91" customWidth="1"/>
    <col min="14085" max="14085" width="11.7109375" style="91" customWidth="1"/>
    <col min="14086" max="14086" width="7.00390625" style="91" customWidth="1"/>
    <col min="14087" max="14087" width="9.28125" style="91" customWidth="1"/>
    <col min="14088" max="14088" width="6.421875" style="91" customWidth="1"/>
    <col min="14089" max="14089" width="9.421875" style="91" customWidth="1"/>
    <col min="14090" max="14090" width="8.140625" style="91" customWidth="1"/>
    <col min="14091" max="14091" width="8.57421875" style="91" customWidth="1"/>
    <col min="14092" max="14092" width="6.421875" style="91" customWidth="1"/>
    <col min="14093" max="14093" width="22.8515625" style="91" customWidth="1"/>
    <col min="14094" max="14100" width="6.421875" style="91" customWidth="1"/>
    <col min="14101" max="14336" width="9.140625" style="91" customWidth="1"/>
    <col min="14337" max="14337" width="10.140625" style="91" customWidth="1"/>
    <col min="14338" max="14338" width="18.57421875" style="91" customWidth="1"/>
    <col min="14339" max="14339" width="11.140625" style="91" customWidth="1"/>
    <col min="14340" max="14340" width="7.57421875" style="91" customWidth="1"/>
    <col min="14341" max="14341" width="11.7109375" style="91" customWidth="1"/>
    <col min="14342" max="14342" width="7.00390625" style="91" customWidth="1"/>
    <col min="14343" max="14343" width="9.28125" style="91" customWidth="1"/>
    <col min="14344" max="14344" width="6.421875" style="91" customWidth="1"/>
    <col min="14345" max="14345" width="9.421875" style="91" customWidth="1"/>
    <col min="14346" max="14346" width="8.140625" style="91" customWidth="1"/>
    <col min="14347" max="14347" width="8.57421875" style="91" customWidth="1"/>
    <col min="14348" max="14348" width="6.421875" style="91" customWidth="1"/>
    <col min="14349" max="14349" width="22.8515625" style="91" customWidth="1"/>
    <col min="14350" max="14356" width="6.421875" style="91" customWidth="1"/>
    <col min="14357" max="14592" width="9.140625" style="91" customWidth="1"/>
    <col min="14593" max="14593" width="10.140625" style="91" customWidth="1"/>
    <col min="14594" max="14594" width="18.57421875" style="91" customWidth="1"/>
    <col min="14595" max="14595" width="11.140625" style="91" customWidth="1"/>
    <col min="14596" max="14596" width="7.57421875" style="91" customWidth="1"/>
    <col min="14597" max="14597" width="11.7109375" style="91" customWidth="1"/>
    <col min="14598" max="14598" width="7.00390625" style="91" customWidth="1"/>
    <col min="14599" max="14599" width="9.28125" style="91" customWidth="1"/>
    <col min="14600" max="14600" width="6.421875" style="91" customWidth="1"/>
    <col min="14601" max="14601" width="9.421875" style="91" customWidth="1"/>
    <col min="14602" max="14602" width="8.140625" style="91" customWidth="1"/>
    <col min="14603" max="14603" width="8.57421875" style="91" customWidth="1"/>
    <col min="14604" max="14604" width="6.421875" style="91" customWidth="1"/>
    <col min="14605" max="14605" width="22.8515625" style="91" customWidth="1"/>
    <col min="14606" max="14612" width="6.421875" style="91" customWidth="1"/>
    <col min="14613" max="14848" width="9.140625" style="91" customWidth="1"/>
    <col min="14849" max="14849" width="10.140625" style="91" customWidth="1"/>
    <col min="14850" max="14850" width="18.57421875" style="91" customWidth="1"/>
    <col min="14851" max="14851" width="11.140625" style="91" customWidth="1"/>
    <col min="14852" max="14852" width="7.57421875" style="91" customWidth="1"/>
    <col min="14853" max="14853" width="11.7109375" style="91" customWidth="1"/>
    <col min="14854" max="14854" width="7.00390625" style="91" customWidth="1"/>
    <col min="14855" max="14855" width="9.28125" style="91" customWidth="1"/>
    <col min="14856" max="14856" width="6.421875" style="91" customWidth="1"/>
    <col min="14857" max="14857" width="9.421875" style="91" customWidth="1"/>
    <col min="14858" max="14858" width="8.140625" style="91" customWidth="1"/>
    <col min="14859" max="14859" width="8.57421875" style="91" customWidth="1"/>
    <col min="14860" max="14860" width="6.421875" style="91" customWidth="1"/>
    <col min="14861" max="14861" width="22.8515625" style="91" customWidth="1"/>
    <col min="14862" max="14868" width="6.421875" style="91" customWidth="1"/>
    <col min="14869" max="15104" width="9.140625" style="91" customWidth="1"/>
    <col min="15105" max="15105" width="10.140625" style="91" customWidth="1"/>
    <col min="15106" max="15106" width="18.57421875" style="91" customWidth="1"/>
    <col min="15107" max="15107" width="11.140625" style="91" customWidth="1"/>
    <col min="15108" max="15108" width="7.57421875" style="91" customWidth="1"/>
    <col min="15109" max="15109" width="11.7109375" style="91" customWidth="1"/>
    <col min="15110" max="15110" width="7.00390625" style="91" customWidth="1"/>
    <col min="15111" max="15111" width="9.28125" style="91" customWidth="1"/>
    <col min="15112" max="15112" width="6.421875" style="91" customWidth="1"/>
    <col min="15113" max="15113" width="9.421875" style="91" customWidth="1"/>
    <col min="15114" max="15114" width="8.140625" style="91" customWidth="1"/>
    <col min="15115" max="15115" width="8.57421875" style="91" customWidth="1"/>
    <col min="15116" max="15116" width="6.421875" style="91" customWidth="1"/>
    <col min="15117" max="15117" width="22.8515625" style="91" customWidth="1"/>
    <col min="15118" max="15124" width="6.421875" style="91" customWidth="1"/>
    <col min="15125" max="15360" width="9.140625" style="91" customWidth="1"/>
    <col min="15361" max="15361" width="10.140625" style="91" customWidth="1"/>
    <col min="15362" max="15362" width="18.57421875" style="91" customWidth="1"/>
    <col min="15363" max="15363" width="11.140625" style="91" customWidth="1"/>
    <col min="15364" max="15364" width="7.57421875" style="91" customWidth="1"/>
    <col min="15365" max="15365" width="11.7109375" style="91" customWidth="1"/>
    <col min="15366" max="15366" width="7.00390625" style="91" customWidth="1"/>
    <col min="15367" max="15367" width="9.28125" style="91" customWidth="1"/>
    <col min="15368" max="15368" width="6.421875" style="91" customWidth="1"/>
    <col min="15369" max="15369" width="9.421875" style="91" customWidth="1"/>
    <col min="15370" max="15370" width="8.140625" style="91" customWidth="1"/>
    <col min="15371" max="15371" width="8.57421875" style="91" customWidth="1"/>
    <col min="15372" max="15372" width="6.421875" style="91" customWidth="1"/>
    <col min="15373" max="15373" width="22.8515625" style="91" customWidth="1"/>
    <col min="15374" max="15380" width="6.421875" style="91" customWidth="1"/>
    <col min="15381" max="15616" width="9.140625" style="91" customWidth="1"/>
    <col min="15617" max="15617" width="10.140625" style="91" customWidth="1"/>
    <col min="15618" max="15618" width="18.57421875" style="91" customWidth="1"/>
    <col min="15619" max="15619" width="11.140625" style="91" customWidth="1"/>
    <col min="15620" max="15620" width="7.57421875" style="91" customWidth="1"/>
    <col min="15621" max="15621" width="11.7109375" style="91" customWidth="1"/>
    <col min="15622" max="15622" width="7.00390625" style="91" customWidth="1"/>
    <col min="15623" max="15623" width="9.28125" style="91" customWidth="1"/>
    <col min="15624" max="15624" width="6.421875" style="91" customWidth="1"/>
    <col min="15625" max="15625" width="9.421875" style="91" customWidth="1"/>
    <col min="15626" max="15626" width="8.140625" style="91" customWidth="1"/>
    <col min="15627" max="15627" width="8.57421875" style="91" customWidth="1"/>
    <col min="15628" max="15628" width="6.421875" style="91" customWidth="1"/>
    <col min="15629" max="15629" width="22.8515625" style="91" customWidth="1"/>
    <col min="15630" max="15636" width="6.421875" style="91" customWidth="1"/>
    <col min="15637" max="15872" width="9.140625" style="91" customWidth="1"/>
    <col min="15873" max="15873" width="10.140625" style="91" customWidth="1"/>
    <col min="15874" max="15874" width="18.57421875" style="91" customWidth="1"/>
    <col min="15875" max="15875" width="11.140625" style="91" customWidth="1"/>
    <col min="15876" max="15876" width="7.57421875" style="91" customWidth="1"/>
    <col min="15877" max="15877" width="11.7109375" style="91" customWidth="1"/>
    <col min="15878" max="15878" width="7.00390625" style="91" customWidth="1"/>
    <col min="15879" max="15879" width="9.28125" style="91" customWidth="1"/>
    <col min="15880" max="15880" width="6.421875" style="91" customWidth="1"/>
    <col min="15881" max="15881" width="9.421875" style="91" customWidth="1"/>
    <col min="15882" max="15882" width="8.140625" style="91" customWidth="1"/>
    <col min="15883" max="15883" width="8.57421875" style="91" customWidth="1"/>
    <col min="15884" max="15884" width="6.421875" style="91" customWidth="1"/>
    <col min="15885" max="15885" width="22.8515625" style="91" customWidth="1"/>
    <col min="15886" max="15892" width="6.421875" style="91" customWidth="1"/>
    <col min="15893" max="16128" width="9.140625" style="91" customWidth="1"/>
    <col min="16129" max="16129" width="10.140625" style="91" customWidth="1"/>
    <col min="16130" max="16130" width="18.57421875" style="91" customWidth="1"/>
    <col min="16131" max="16131" width="11.140625" style="91" customWidth="1"/>
    <col min="16132" max="16132" width="7.57421875" style="91" customWidth="1"/>
    <col min="16133" max="16133" width="11.7109375" style="91" customWidth="1"/>
    <col min="16134" max="16134" width="7.00390625" style="91" customWidth="1"/>
    <col min="16135" max="16135" width="9.28125" style="91" customWidth="1"/>
    <col min="16136" max="16136" width="6.421875" style="91" customWidth="1"/>
    <col min="16137" max="16137" width="9.421875" style="91" customWidth="1"/>
    <col min="16138" max="16138" width="8.140625" style="91" customWidth="1"/>
    <col min="16139" max="16139" width="8.57421875" style="91" customWidth="1"/>
    <col min="16140" max="16140" width="6.421875" style="91" customWidth="1"/>
    <col min="16141" max="16141" width="22.8515625" style="91" customWidth="1"/>
    <col min="16142" max="16148" width="6.421875" style="91" customWidth="1"/>
    <col min="16149" max="16384" width="9.140625" style="91" customWidth="1"/>
  </cols>
  <sheetData>
    <row r="1" spans="1:13" s="88" customFormat="1" ht="15">
      <c r="A1" s="221" t="str">
        <f>'[2]CPU'!A1</f>
        <v xml:space="preserve">OBRA: </v>
      </c>
      <c r="B1" s="221"/>
      <c r="C1" s="221"/>
      <c r="D1" s="222" t="str">
        <f>'[2]Orçamento'!D1</f>
        <v xml:space="preserve">PAVIMENTAÇÃO PISO EM BLOQUETE SEXTAVADO </v>
      </c>
      <c r="E1" s="223"/>
      <c r="F1" s="223"/>
      <c r="G1" s="223"/>
      <c r="H1" s="223"/>
      <c r="I1" s="223"/>
      <c r="J1" s="223"/>
      <c r="K1" s="223"/>
      <c r="L1" s="223"/>
      <c r="M1" s="224"/>
    </row>
    <row r="2" spans="1:13" s="88" customFormat="1" ht="15">
      <c r="A2" s="221" t="str">
        <f>'[2]CPU'!A2</f>
        <v xml:space="preserve">CONVENENTE:  </v>
      </c>
      <c r="B2" s="221"/>
      <c r="C2" s="221"/>
      <c r="D2" s="222" t="str">
        <f>'[2]Orçamento'!D2</f>
        <v>PREFEITURA MUNICIPAL DE OURÉM - PARÁ</v>
      </c>
      <c r="E2" s="223"/>
      <c r="F2" s="223"/>
      <c r="G2" s="223"/>
      <c r="H2" s="223"/>
      <c r="I2" s="223"/>
      <c r="J2" s="223"/>
      <c r="K2" s="223"/>
      <c r="L2" s="223"/>
      <c r="M2" s="224"/>
    </row>
    <row r="3" spans="1:13" s="88" customFormat="1" ht="15">
      <c r="A3" s="221" t="str">
        <f>'[2]CPU'!A3</f>
        <v xml:space="preserve">DATA: </v>
      </c>
      <c r="B3" s="221"/>
      <c r="C3" s="221"/>
      <c r="D3" s="268" t="s">
        <v>240</v>
      </c>
      <c r="E3" s="269"/>
      <c r="F3" s="269"/>
      <c r="G3" s="269"/>
      <c r="H3" s="269"/>
      <c r="I3" s="269"/>
      <c r="J3" s="269"/>
      <c r="K3" s="269"/>
      <c r="L3" s="269"/>
      <c r="M3" s="270"/>
    </row>
    <row r="4" spans="1:13" s="88" customFormat="1" ht="57" customHeight="1">
      <c r="A4" s="221" t="str">
        <f>'[2]CPU'!A4</f>
        <v xml:space="preserve">LOCAL: </v>
      </c>
      <c r="B4" s="221"/>
      <c r="C4" s="221"/>
      <c r="D4" s="225" t="str">
        <f>'[2]Orçamento'!D4</f>
        <v>RUA SEM NOME (ENTRE RUA HERMENEGILDO ALVES E RUA PE. ANGELO MORETTI) E PASSAGEM HERÁCLITO SILVA (ENTRE RUA 24 DE MAIO E RUA SÃO FRANCISCO) - OURÉM, PARÁ</v>
      </c>
      <c r="E4" s="226"/>
      <c r="F4" s="226"/>
      <c r="G4" s="226"/>
      <c r="H4" s="226"/>
      <c r="I4" s="226"/>
      <c r="J4" s="226"/>
      <c r="K4" s="89"/>
      <c r="L4" s="89"/>
      <c r="M4" s="90"/>
    </row>
    <row r="5" spans="1:13" s="88" customFormat="1" ht="15">
      <c r="A5" s="221" t="str">
        <f>'[2]CPU'!A5</f>
        <v xml:space="preserve">VALOR: </v>
      </c>
      <c r="B5" s="221"/>
      <c r="C5" s="221"/>
      <c r="D5" s="227">
        <f>'ORÇ.'!H23</f>
        <v>189643.94</v>
      </c>
      <c r="E5" s="228"/>
      <c r="F5" s="228"/>
      <c r="G5" s="228"/>
      <c r="H5" s="228"/>
      <c r="I5" s="228"/>
      <c r="J5" s="228"/>
      <c r="K5" s="228"/>
      <c r="L5" s="228"/>
      <c r="M5" s="229"/>
    </row>
    <row r="6" spans="1:13" s="88" customFormat="1" ht="15">
      <c r="A6" s="221" t="str">
        <f>'[2]CPU'!A6</f>
        <v>BDI</v>
      </c>
      <c r="B6" s="221"/>
      <c r="C6" s="221"/>
      <c r="D6" s="230">
        <v>0.277</v>
      </c>
      <c r="E6" s="231"/>
      <c r="F6" s="231"/>
      <c r="G6" s="231"/>
      <c r="H6" s="231"/>
      <c r="I6" s="231"/>
      <c r="J6" s="231"/>
      <c r="K6" s="231"/>
      <c r="L6" s="231"/>
      <c r="M6" s="232"/>
    </row>
    <row r="7" spans="1:13" s="88" customFormat="1" ht="15">
      <c r="A7" s="221" t="str">
        <f>'[2]CPU'!A7</f>
        <v>REFERÊNCIA:</v>
      </c>
      <c r="B7" s="221"/>
      <c r="C7" s="221"/>
      <c r="D7" s="222" t="s">
        <v>164</v>
      </c>
      <c r="E7" s="223"/>
      <c r="F7" s="223"/>
      <c r="G7" s="223"/>
      <c r="H7" s="223"/>
      <c r="I7" s="223"/>
      <c r="J7" s="223"/>
      <c r="K7" s="223"/>
      <c r="L7" s="223"/>
      <c r="M7" s="224"/>
    </row>
    <row r="8" spans="1:13" ht="12.75" customHeight="1">
      <c r="A8" s="212" t="s">
        <v>139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3" ht="13.5" customHeight="1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ht="13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ht="15">
      <c r="A11" s="93" t="str">
        <f>'[2]Orçamento'!C13</f>
        <v>1</v>
      </c>
      <c r="B11" s="216" t="str">
        <f>'ORÇ.'!D15</f>
        <v>SERVIÇOS PRELIMINARES - BLOKRET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7"/>
    </row>
    <row r="12" spans="1:21" s="97" customFormat="1" ht="15">
      <c r="A12" s="94"/>
      <c r="B12" s="95"/>
      <c r="C12" s="96"/>
      <c r="U12" s="267"/>
    </row>
    <row r="13" spans="1:2" ht="15">
      <c r="A13" s="98" t="str">
        <f>'ORÇ.'!A16</f>
        <v>1.1</v>
      </c>
      <c r="B13" s="99" t="str">
        <f>'ORÇ.'!D16</f>
        <v>Barracão de madeira (incl. instalações)</v>
      </c>
    </row>
    <row r="14" ht="15">
      <c r="A14" s="98"/>
    </row>
    <row r="15" spans="1:7" ht="15">
      <c r="A15" s="98"/>
      <c r="C15" s="106" t="s">
        <v>140</v>
      </c>
      <c r="D15" s="107"/>
      <c r="E15" s="106" t="s">
        <v>146</v>
      </c>
      <c r="F15" s="107"/>
      <c r="G15" s="106" t="s">
        <v>147</v>
      </c>
    </row>
    <row r="16" spans="1:7" ht="15">
      <c r="A16" s="98"/>
      <c r="B16" s="100" t="s">
        <v>148</v>
      </c>
      <c r="C16" s="107">
        <v>5</v>
      </c>
      <c r="D16" s="106" t="s">
        <v>145</v>
      </c>
      <c r="E16" s="107">
        <v>2</v>
      </c>
      <c r="F16" s="106" t="s">
        <v>143</v>
      </c>
      <c r="G16" s="107">
        <f>ROUND(C16*E16,2)</f>
        <v>10</v>
      </c>
    </row>
    <row r="17" ht="15">
      <c r="A17" s="98"/>
    </row>
    <row r="18" spans="1:4" ht="15">
      <c r="A18" s="98"/>
      <c r="B18" s="103" t="s">
        <v>14</v>
      </c>
      <c r="C18" s="104">
        <f>G16</f>
        <v>10</v>
      </c>
      <c r="D18" s="105" t="s">
        <v>16</v>
      </c>
    </row>
    <row r="19" ht="15">
      <c r="A19" s="98"/>
    </row>
    <row r="20" spans="1:13" ht="15">
      <c r="A20" s="93" t="str">
        <f>'ORÇ.'!A17</f>
        <v xml:space="preserve"> 2 </v>
      </c>
      <c r="B20" s="216" t="str">
        <f>'ORÇ.'!D17</f>
        <v>INFRA-ESTRUTURA - BLOKRET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7"/>
    </row>
    <row r="21" ht="15">
      <c r="A21" s="98"/>
    </row>
    <row r="22" spans="1:13" ht="30.75" customHeight="1">
      <c r="A22" s="108" t="str">
        <f>'ORÇ.'!A18</f>
        <v>2.1</v>
      </c>
      <c r="B22" s="211" t="str">
        <f>'ORÇ.'!D18</f>
        <v>EXECUÇÃO E COMPACTAÇÃO DE BASE E OU SUB-BASE PARA PAVIMENTAÇÃO DE SOLO (PREDOMINANTEMENTE ARENOSO) BRITA - 40/60 - EXCLUSIVE SOLO, ESCAVAÇÃO, CARGA E TRANSPORTE. AF_11/2019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</row>
    <row r="23" ht="15">
      <c r="A23" s="98"/>
    </row>
    <row r="24" spans="1:2" ht="15">
      <c r="A24" s="98"/>
      <c r="B24" s="91" t="s">
        <v>149</v>
      </c>
    </row>
    <row r="25" ht="15">
      <c r="A25" s="98"/>
    </row>
    <row r="26" spans="1:11" ht="15" customHeight="1">
      <c r="A26" s="98"/>
      <c r="C26" s="113" t="s">
        <v>140</v>
      </c>
      <c r="D26" s="114"/>
      <c r="E26" s="113" t="s">
        <v>146</v>
      </c>
      <c r="F26" s="107"/>
      <c r="G26" s="219" t="s">
        <v>158</v>
      </c>
      <c r="H26" s="219"/>
      <c r="I26" s="219"/>
      <c r="K26" s="106" t="s">
        <v>159</v>
      </c>
    </row>
    <row r="27" spans="1:11" ht="15">
      <c r="A27" s="98"/>
      <c r="C27" s="107">
        <v>58.5</v>
      </c>
      <c r="D27" s="106" t="s">
        <v>145</v>
      </c>
      <c r="E27" s="107">
        <v>5.2</v>
      </c>
      <c r="F27" s="106" t="s">
        <v>145</v>
      </c>
      <c r="G27" s="220">
        <v>0.15</v>
      </c>
      <c r="H27" s="220"/>
      <c r="I27" s="220"/>
      <c r="J27" s="106" t="s">
        <v>143</v>
      </c>
      <c r="K27" s="107">
        <f>C27*E27*G27</f>
        <v>45.629999999999995</v>
      </c>
    </row>
    <row r="28" ht="15">
      <c r="A28" s="98"/>
    </row>
    <row r="29" spans="1:2" ht="15">
      <c r="A29" s="98"/>
      <c r="B29" s="91" t="s">
        <v>150</v>
      </c>
    </row>
    <row r="30" ht="15">
      <c r="A30" s="98"/>
    </row>
    <row r="31" spans="1:11" ht="15">
      <c r="A31" s="98"/>
      <c r="C31" s="113" t="s">
        <v>140</v>
      </c>
      <c r="D31" s="114"/>
      <c r="E31" s="113" t="s">
        <v>146</v>
      </c>
      <c r="F31" s="107"/>
      <c r="G31" s="219" t="s">
        <v>158</v>
      </c>
      <c r="H31" s="219"/>
      <c r="I31" s="219"/>
      <c r="K31" s="106" t="s">
        <v>159</v>
      </c>
    </row>
    <row r="32" spans="1:11" ht="15">
      <c r="A32" s="98"/>
      <c r="C32" s="107">
        <v>75</v>
      </c>
      <c r="D32" s="106" t="s">
        <v>145</v>
      </c>
      <c r="E32" s="107">
        <v>5</v>
      </c>
      <c r="F32" s="106" t="s">
        <v>145</v>
      </c>
      <c r="G32" s="220">
        <v>0.15</v>
      </c>
      <c r="H32" s="220"/>
      <c r="I32" s="220"/>
      <c r="J32" s="106" t="s">
        <v>143</v>
      </c>
      <c r="K32" s="107">
        <f>C32*E32*G32</f>
        <v>56.25</v>
      </c>
    </row>
    <row r="33" ht="15">
      <c r="A33" s="98"/>
    </row>
    <row r="34" spans="1:4" ht="15">
      <c r="A34" s="98"/>
      <c r="B34" s="103" t="s">
        <v>14</v>
      </c>
      <c r="C34" s="104">
        <f>K27+K32</f>
        <v>101.88</v>
      </c>
      <c r="D34" s="105" t="s">
        <v>16</v>
      </c>
    </row>
    <row r="35" ht="15">
      <c r="A35" s="98"/>
    </row>
    <row r="36" spans="1:13" ht="24" customHeight="1">
      <c r="A36" s="108" t="str">
        <f>'ORÇ.'!A19</f>
        <v>2.2</v>
      </c>
      <c r="B36" s="211" t="str">
        <f>'ORÇ.'!D19</f>
        <v>EXECUÇÃO DE SARJETA DE CONCRETO USINADO, MOLDADA  IN LOCO  EM TRECHO RETO, 30 CM BASE X 15 CM ALTURA. AF_06/2016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  <row r="37" ht="15">
      <c r="A37" s="98"/>
    </row>
    <row r="38" spans="1:2" ht="15">
      <c r="A38" s="98"/>
      <c r="B38" s="91" t="s">
        <v>149</v>
      </c>
    </row>
    <row r="39" ht="15">
      <c r="A39" s="98"/>
    </row>
    <row r="40" spans="1:11" ht="15">
      <c r="A40" s="98"/>
      <c r="C40" s="113" t="s">
        <v>140</v>
      </c>
      <c r="D40" s="114"/>
      <c r="E40" s="113" t="s">
        <v>152</v>
      </c>
      <c r="F40" s="107"/>
      <c r="G40" s="219" t="s">
        <v>153</v>
      </c>
      <c r="H40" s="219"/>
      <c r="I40" s="219"/>
      <c r="K40" s="106"/>
    </row>
    <row r="41" spans="1:11" ht="15">
      <c r="A41" s="98"/>
      <c r="C41" s="107">
        <v>58.5</v>
      </c>
      <c r="D41" s="106" t="s">
        <v>145</v>
      </c>
      <c r="E41" s="107">
        <v>2</v>
      </c>
      <c r="F41" s="106" t="s">
        <v>143</v>
      </c>
      <c r="G41" s="220">
        <f>C41*E41</f>
        <v>117</v>
      </c>
      <c r="H41" s="220"/>
      <c r="I41" s="220"/>
      <c r="J41" s="106"/>
      <c r="K41" s="107"/>
    </row>
    <row r="42" ht="15">
      <c r="A42" s="98"/>
    </row>
    <row r="43" spans="1:2" ht="15">
      <c r="A43" s="98"/>
      <c r="B43" s="91" t="s">
        <v>150</v>
      </c>
    </row>
    <row r="44" ht="15">
      <c r="A44" s="98"/>
    </row>
    <row r="45" spans="1:11" ht="15">
      <c r="A45" s="98"/>
      <c r="C45" s="113" t="s">
        <v>140</v>
      </c>
      <c r="D45" s="114"/>
      <c r="E45" s="113" t="s">
        <v>152</v>
      </c>
      <c r="F45" s="107"/>
      <c r="G45" s="219" t="s">
        <v>153</v>
      </c>
      <c r="H45" s="219"/>
      <c r="I45" s="219"/>
      <c r="K45" s="106"/>
    </row>
    <row r="46" spans="1:11" ht="15">
      <c r="A46" s="98"/>
      <c r="C46" s="107">
        <v>75</v>
      </c>
      <c r="D46" s="106" t="s">
        <v>145</v>
      </c>
      <c r="E46" s="107">
        <v>2</v>
      </c>
      <c r="F46" s="106" t="s">
        <v>143</v>
      </c>
      <c r="G46" s="220">
        <f>C46*E46</f>
        <v>150</v>
      </c>
      <c r="H46" s="220"/>
      <c r="I46" s="220"/>
      <c r="J46" s="106"/>
      <c r="K46" s="107"/>
    </row>
    <row r="47" ht="15">
      <c r="A47" s="98"/>
    </row>
    <row r="48" spans="1:4" ht="15">
      <c r="A48" s="98"/>
      <c r="B48" s="103" t="s">
        <v>154</v>
      </c>
      <c r="C48" s="104">
        <f>G41+G46</f>
        <v>267</v>
      </c>
      <c r="D48" s="105" t="s">
        <v>144</v>
      </c>
    </row>
    <row r="49" ht="15">
      <c r="A49" s="98"/>
    </row>
    <row r="50" spans="1:13" ht="35.25" customHeight="1">
      <c r="A50" s="108" t="str">
        <f>'ORÇ.'!A20</f>
        <v>2.3</v>
      </c>
      <c r="B50" s="211" t="str">
        <f>'ORÇ.'!D20</f>
        <v>ASSENTAMENTO DE GUIA (MEIO-FIO) EM TRECHO RETO, CONFECCIONADA EM CONCRETO PRÉ-FABRICADO, DIMENSÕES 100X15X13X30 CM (COMPRIMENTO X BASE INFERIOR X BASE SUPERIOR X ALTURA), PARA VIAS URBANAS (USO VIÁRIO). AF_06/2016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</row>
    <row r="51" ht="12.75">
      <c r="A51" s="98"/>
    </row>
    <row r="52" spans="1:2" ht="12.75">
      <c r="A52" s="98"/>
      <c r="B52" s="91" t="s">
        <v>149</v>
      </c>
    </row>
    <row r="53" ht="12.75">
      <c r="A53" s="98"/>
    </row>
    <row r="54" spans="1:9" ht="12.75">
      <c r="A54" s="98"/>
      <c r="C54" s="113" t="s">
        <v>140</v>
      </c>
      <c r="D54" s="114"/>
      <c r="E54" s="113" t="s">
        <v>152</v>
      </c>
      <c r="F54" s="107"/>
      <c r="G54" s="219" t="s">
        <v>153</v>
      </c>
      <c r="H54" s="219"/>
      <c r="I54" s="219"/>
    </row>
    <row r="55" spans="1:9" ht="12.75">
      <c r="A55" s="98"/>
      <c r="C55" s="107">
        <v>58.5</v>
      </c>
      <c r="D55" s="106" t="s">
        <v>145</v>
      </c>
      <c r="E55" s="107">
        <v>2</v>
      </c>
      <c r="F55" s="106" t="s">
        <v>143</v>
      </c>
      <c r="G55" s="220">
        <f>C55*E55</f>
        <v>117</v>
      </c>
      <c r="H55" s="220"/>
      <c r="I55" s="220"/>
    </row>
    <row r="56" spans="1:9" ht="12.75">
      <c r="A56" s="98"/>
      <c r="C56" s="107"/>
      <c r="D56" s="106"/>
      <c r="E56" s="107"/>
      <c r="F56" s="106"/>
      <c r="G56" s="107"/>
      <c r="H56" s="107"/>
      <c r="I56" s="107"/>
    </row>
    <row r="57" spans="1:9" ht="12.75">
      <c r="A57" s="98"/>
      <c r="B57" s="91" t="s">
        <v>160</v>
      </c>
      <c r="C57" s="113" t="s">
        <v>140</v>
      </c>
      <c r="D57" s="106"/>
      <c r="E57" s="107"/>
      <c r="F57" s="106"/>
      <c r="G57" s="107"/>
      <c r="H57" s="107"/>
      <c r="I57" s="107"/>
    </row>
    <row r="58" spans="1:9" ht="12.75">
      <c r="A58" s="98"/>
      <c r="C58" s="107">
        <v>3</v>
      </c>
      <c r="D58" s="106"/>
      <c r="E58" s="107"/>
      <c r="F58" s="106"/>
      <c r="G58" s="107"/>
      <c r="H58" s="107"/>
      <c r="I58" s="107"/>
    </row>
    <row r="59" spans="1:9" ht="12.75">
      <c r="A59" s="98"/>
      <c r="C59" s="107"/>
      <c r="D59" s="106"/>
      <c r="E59" s="107"/>
      <c r="F59" s="106"/>
      <c r="G59" s="107"/>
      <c r="H59" s="107"/>
      <c r="I59" s="107"/>
    </row>
    <row r="60" spans="1:9" ht="12.75">
      <c r="A60" s="98"/>
      <c r="B60" s="115" t="s">
        <v>14</v>
      </c>
      <c r="C60" s="116">
        <f>G55-C58</f>
        <v>114</v>
      </c>
      <c r="D60" s="117" t="s">
        <v>144</v>
      </c>
      <c r="E60" s="107"/>
      <c r="F60" s="106"/>
      <c r="G60" s="107"/>
      <c r="H60" s="107"/>
      <c r="I60" s="107"/>
    </row>
    <row r="61" spans="1:9" ht="12.75">
      <c r="A61" s="98"/>
      <c r="C61" s="107"/>
      <c r="D61" s="106"/>
      <c r="E61" s="107"/>
      <c r="F61" s="106"/>
      <c r="G61" s="107"/>
      <c r="H61" s="107"/>
      <c r="I61" s="107"/>
    </row>
    <row r="62" spans="1:2" ht="12.75">
      <c r="A62" s="98"/>
      <c r="B62" s="91" t="s">
        <v>150</v>
      </c>
    </row>
    <row r="63" ht="12.75">
      <c r="A63" s="98"/>
    </row>
    <row r="64" spans="1:9" ht="12.75">
      <c r="A64" s="98"/>
      <c r="C64" s="113" t="s">
        <v>140</v>
      </c>
      <c r="D64" s="114"/>
      <c r="E64" s="113" t="s">
        <v>152</v>
      </c>
      <c r="F64" s="107"/>
      <c r="G64" s="219" t="s">
        <v>153</v>
      </c>
      <c r="H64" s="219"/>
      <c r="I64" s="219"/>
    </row>
    <row r="65" spans="1:9" ht="12.75">
      <c r="A65" s="98"/>
      <c r="C65" s="107">
        <v>75</v>
      </c>
      <c r="D65" s="106" t="s">
        <v>145</v>
      </c>
      <c r="E65" s="107">
        <v>2</v>
      </c>
      <c r="F65" s="106" t="s">
        <v>143</v>
      </c>
      <c r="G65" s="220">
        <f>C65*E65</f>
        <v>150</v>
      </c>
      <c r="H65" s="220"/>
      <c r="I65" s="220"/>
    </row>
    <row r="66" spans="1:9" ht="12.75">
      <c r="A66" s="98"/>
      <c r="C66" s="107"/>
      <c r="D66" s="106"/>
      <c r="E66" s="107"/>
      <c r="F66" s="106"/>
      <c r="G66" s="107"/>
      <c r="H66" s="107"/>
      <c r="I66" s="107"/>
    </row>
    <row r="67" spans="1:9" ht="12.75">
      <c r="A67" s="98"/>
      <c r="B67" s="91" t="s">
        <v>160</v>
      </c>
      <c r="C67" s="113" t="s">
        <v>140</v>
      </c>
      <c r="D67" s="106"/>
      <c r="E67" s="107"/>
      <c r="F67" s="106"/>
      <c r="G67" s="107"/>
      <c r="H67" s="107"/>
      <c r="I67" s="107"/>
    </row>
    <row r="68" spans="1:9" ht="15">
      <c r="A68" s="98"/>
      <c r="C68" s="107">
        <v>54</v>
      </c>
      <c r="D68" s="106"/>
      <c r="E68" s="107"/>
      <c r="F68" s="106"/>
      <c r="G68" s="107"/>
      <c r="H68" s="107"/>
      <c r="I68" s="107"/>
    </row>
    <row r="69" ht="15">
      <c r="A69" s="98"/>
    </row>
    <row r="70" spans="1:4" ht="15">
      <c r="A70" s="98"/>
      <c r="B70" s="115" t="s">
        <v>14</v>
      </c>
      <c r="C70" s="116">
        <f>G65-C68</f>
        <v>96</v>
      </c>
      <c r="D70" s="117" t="s">
        <v>144</v>
      </c>
    </row>
    <row r="71" ht="15">
      <c r="A71" s="98"/>
    </row>
    <row r="72" spans="1:4" ht="15">
      <c r="A72" s="98"/>
      <c r="B72" s="103" t="s">
        <v>154</v>
      </c>
      <c r="C72" s="104">
        <f>C60+C70</f>
        <v>210</v>
      </c>
      <c r="D72" s="105" t="s">
        <v>144</v>
      </c>
    </row>
    <row r="73" ht="15">
      <c r="A73" s="98"/>
    </row>
    <row r="74" spans="1:13" ht="15">
      <c r="A74" s="108" t="str">
        <f>'ORÇ.'!A21</f>
        <v>2.4</v>
      </c>
      <c r="B74" s="218" t="str">
        <f>'ORÇ.'!D21</f>
        <v>Blokret sextavado e=10cm (incl. colchao de areia e rejuntamento)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</row>
    <row r="75" ht="15">
      <c r="A75" s="98"/>
    </row>
    <row r="76" spans="1:2" ht="15">
      <c r="A76" s="98"/>
      <c r="B76" s="91" t="s">
        <v>149</v>
      </c>
    </row>
    <row r="77" ht="15">
      <c r="A77" s="98"/>
    </row>
    <row r="78" spans="1:7" ht="15">
      <c r="A78" s="98"/>
      <c r="C78" s="101" t="s">
        <v>142</v>
      </c>
      <c r="D78" s="101"/>
      <c r="E78" s="101" t="s">
        <v>141</v>
      </c>
      <c r="F78" s="101"/>
      <c r="G78" s="101" t="s">
        <v>147</v>
      </c>
    </row>
    <row r="79" spans="1:7" ht="15">
      <c r="A79" s="98"/>
      <c r="C79" s="102">
        <v>58.5</v>
      </c>
      <c r="D79" s="101" t="s">
        <v>145</v>
      </c>
      <c r="E79" s="102">
        <v>5.2</v>
      </c>
      <c r="F79" s="101" t="s">
        <v>143</v>
      </c>
      <c r="G79" s="91">
        <f>C79*E79</f>
        <v>304.2</v>
      </c>
    </row>
    <row r="80" ht="15">
      <c r="A80" s="98"/>
    </row>
    <row r="81" spans="1:7" ht="15">
      <c r="A81" s="98"/>
      <c r="C81" s="101" t="s">
        <v>142</v>
      </c>
      <c r="D81" s="101"/>
      <c r="E81" s="101" t="s">
        <v>141</v>
      </c>
      <c r="F81" s="101"/>
      <c r="G81" s="101" t="s">
        <v>147</v>
      </c>
    </row>
    <row r="82" spans="1:7" ht="15">
      <c r="A82" s="98"/>
      <c r="C82" s="102">
        <v>0.8</v>
      </c>
      <c r="D82" s="101" t="s">
        <v>145</v>
      </c>
      <c r="E82" s="102">
        <v>8.1</v>
      </c>
      <c r="F82" s="101" t="s">
        <v>143</v>
      </c>
      <c r="G82" s="91">
        <f>C82*E82</f>
        <v>6.48</v>
      </c>
    </row>
    <row r="83" ht="15">
      <c r="A83" s="98"/>
    </row>
    <row r="84" spans="1:7" ht="15">
      <c r="A84" s="98"/>
      <c r="C84" s="101" t="s">
        <v>142</v>
      </c>
      <c r="D84" s="101"/>
      <c r="E84" s="101" t="s">
        <v>141</v>
      </c>
      <c r="F84" s="101"/>
      <c r="G84" s="101" t="s">
        <v>147</v>
      </c>
    </row>
    <row r="85" spans="1:7" ht="15">
      <c r="A85" s="98"/>
      <c r="C85" s="102">
        <v>0.8</v>
      </c>
      <c r="D85" s="101" t="s">
        <v>145</v>
      </c>
      <c r="E85" s="102">
        <v>6.8</v>
      </c>
      <c r="F85" s="101" t="s">
        <v>143</v>
      </c>
      <c r="G85" s="91">
        <f>C85*E85</f>
        <v>5.44</v>
      </c>
    </row>
    <row r="86" ht="15">
      <c r="A86" s="98"/>
    </row>
    <row r="87" spans="1:4" ht="15">
      <c r="A87" s="98"/>
      <c r="B87" s="115" t="s">
        <v>14</v>
      </c>
      <c r="C87" s="116">
        <f>G79+G82+G85</f>
        <v>316.12</v>
      </c>
      <c r="D87" s="117" t="s">
        <v>16</v>
      </c>
    </row>
    <row r="88" ht="15">
      <c r="A88" s="98"/>
    </row>
    <row r="89" spans="1:2" ht="15">
      <c r="A89" s="98"/>
      <c r="B89" s="91" t="s">
        <v>150</v>
      </c>
    </row>
    <row r="90" ht="15">
      <c r="A90" s="98"/>
    </row>
    <row r="91" spans="1:7" ht="15">
      <c r="A91" s="98"/>
      <c r="C91" s="101" t="s">
        <v>142</v>
      </c>
      <c r="D91" s="101"/>
      <c r="E91" s="101" t="s">
        <v>141</v>
      </c>
      <c r="G91" s="101" t="s">
        <v>147</v>
      </c>
    </row>
    <row r="92" spans="1:7" ht="15">
      <c r="A92" s="98"/>
      <c r="C92" s="102">
        <v>75</v>
      </c>
      <c r="D92" s="101" t="s">
        <v>145</v>
      </c>
      <c r="E92" s="102">
        <v>5</v>
      </c>
      <c r="F92" s="101" t="s">
        <v>143</v>
      </c>
      <c r="G92" s="91">
        <f>C92*E92</f>
        <v>375</v>
      </c>
    </row>
    <row r="93" ht="15">
      <c r="A93" s="98"/>
    </row>
    <row r="94" spans="1:4" ht="15">
      <c r="A94" s="98"/>
      <c r="B94" s="115" t="s">
        <v>14</v>
      </c>
      <c r="C94" s="116">
        <f>G92</f>
        <v>375</v>
      </c>
      <c r="D94" s="117" t="s">
        <v>16</v>
      </c>
    </row>
    <row r="95" spans="1:7" ht="15">
      <c r="A95" s="98"/>
      <c r="B95" s="101"/>
      <c r="C95" s="102"/>
      <c r="D95" s="101"/>
      <c r="E95" s="102"/>
      <c r="F95" s="101"/>
      <c r="G95" s="102"/>
    </row>
    <row r="96" spans="1:7" ht="15">
      <c r="A96" s="98"/>
      <c r="B96" s="103" t="s">
        <v>151</v>
      </c>
      <c r="C96" s="104">
        <f>C87+C94</f>
        <v>691.12</v>
      </c>
      <c r="D96" s="105" t="s">
        <v>16</v>
      </c>
      <c r="E96" s="102"/>
      <c r="F96" s="101"/>
      <c r="G96" s="102"/>
    </row>
    <row r="97" ht="15">
      <c r="A97" s="98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mergeCells count="33">
    <mergeCell ref="A1:C1"/>
    <mergeCell ref="D1:M1"/>
    <mergeCell ref="A2:C2"/>
    <mergeCell ref="D2:M2"/>
    <mergeCell ref="A3:C3"/>
    <mergeCell ref="D3:M3"/>
    <mergeCell ref="A4:C4"/>
    <mergeCell ref="D4:J4"/>
    <mergeCell ref="A5:C5"/>
    <mergeCell ref="D5:M5"/>
    <mergeCell ref="A6:C6"/>
    <mergeCell ref="D6:M6"/>
    <mergeCell ref="G41:I41"/>
    <mergeCell ref="G45:I45"/>
    <mergeCell ref="G46:I46"/>
    <mergeCell ref="A7:C7"/>
    <mergeCell ref="D7:M7"/>
    <mergeCell ref="B50:M50"/>
    <mergeCell ref="A8:M9"/>
    <mergeCell ref="B11:M11"/>
    <mergeCell ref="B74:M74"/>
    <mergeCell ref="B20:M20"/>
    <mergeCell ref="B22:M22"/>
    <mergeCell ref="G26:I26"/>
    <mergeCell ref="G27:I27"/>
    <mergeCell ref="G31:I31"/>
    <mergeCell ref="G32:I32"/>
    <mergeCell ref="G54:I54"/>
    <mergeCell ref="G55:I55"/>
    <mergeCell ref="G64:I64"/>
    <mergeCell ref="G65:I65"/>
    <mergeCell ref="B36:M36"/>
    <mergeCell ref="G40:I40"/>
  </mergeCells>
  <printOptions/>
  <pageMargins left="0.7" right="0.7" top="0.75" bottom="0.75" header="0.3" footer="0.3"/>
  <pageSetup fitToHeight="0" fitToWidth="1" horizontalDpi="360" verticalDpi="36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8536-CB2D-493E-A73D-947C5A1614FF}">
  <sheetPr>
    <pageSetUpPr fitToPage="1"/>
  </sheetPr>
  <dimension ref="A1:I83"/>
  <sheetViews>
    <sheetView tabSelected="1" view="pageBreakPreview" zoomScale="95" zoomScaleSheetLayoutView="95" workbookViewId="0" topLeftCell="A1">
      <selection activeCell="N22" sqref="N22"/>
    </sheetView>
  </sheetViews>
  <sheetFormatPr defaultColWidth="9.140625" defaultRowHeight="15"/>
  <cols>
    <col min="1" max="1" width="18.7109375" style="130" customWidth="1"/>
    <col min="2" max="2" width="13.28125" style="88" customWidth="1"/>
    <col min="3" max="3" width="17.7109375" style="88" customWidth="1"/>
    <col min="4" max="4" width="14.140625" style="88" customWidth="1"/>
    <col min="5" max="5" width="40.28125" style="88" customWidth="1"/>
    <col min="6" max="6" width="9.140625" style="88" customWidth="1"/>
    <col min="7" max="7" width="10.00390625" style="88" customWidth="1"/>
    <col min="8" max="8" width="11.8515625" style="88" customWidth="1"/>
    <col min="9" max="9" width="13.7109375" style="88" customWidth="1"/>
    <col min="10" max="256" width="9.140625" style="88" customWidth="1"/>
    <col min="257" max="257" width="18.7109375" style="88" customWidth="1"/>
    <col min="258" max="258" width="13.28125" style="88" customWidth="1"/>
    <col min="259" max="259" width="17.7109375" style="88" customWidth="1"/>
    <col min="260" max="260" width="14.140625" style="88" customWidth="1"/>
    <col min="261" max="261" width="37.28125" style="88" customWidth="1"/>
    <col min="262" max="262" width="9.140625" style="88" customWidth="1"/>
    <col min="263" max="263" width="10.00390625" style="88" customWidth="1"/>
    <col min="264" max="264" width="11.8515625" style="88" customWidth="1"/>
    <col min="265" max="265" width="13.7109375" style="88" customWidth="1"/>
    <col min="266" max="512" width="9.140625" style="88" customWidth="1"/>
    <col min="513" max="513" width="18.7109375" style="88" customWidth="1"/>
    <col min="514" max="514" width="13.28125" style="88" customWidth="1"/>
    <col min="515" max="515" width="17.7109375" style="88" customWidth="1"/>
    <col min="516" max="516" width="14.140625" style="88" customWidth="1"/>
    <col min="517" max="517" width="37.28125" style="88" customWidth="1"/>
    <col min="518" max="518" width="9.140625" style="88" customWidth="1"/>
    <col min="519" max="519" width="10.00390625" style="88" customWidth="1"/>
    <col min="520" max="520" width="11.8515625" style="88" customWidth="1"/>
    <col min="521" max="521" width="13.7109375" style="88" customWidth="1"/>
    <col min="522" max="768" width="9.140625" style="88" customWidth="1"/>
    <col min="769" max="769" width="18.7109375" style="88" customWidth="1"/>
    <col min="770" max="770" width="13.28125" style="88" customWidth="1"/>
    <col min="771" max="771" width="17.7109375" style="88" customWidth="1"/>
    <col min="772" max="772" width="14.140625" style="88" customWidth="1"/>
    <col min="773" max="773" width="37.28125" style="88" customWidth="1"/>
    <col min="774" max="774" width="9.140625" style="88" customWidth="1"/>
    <col min="775" max="775" width="10.00390625" style="88" customWidth="1"/>
    <col min="776" max="776" width="11.8515625" style="88" customWidth="1"/>
    <col min="777" max="777" width="13.7109375" style="88" customWidth="1"/>
    <col min="778" max="1024" width="9.140625" style="88" customWidth="1"/>
    <col min="1025" max="1025" width="18.7109375" style="88" customWidth="1"/>
    <col min="1026" max="1026" width="13.28125" style="88" customWidth="1"/>
    <col min="1027" max="1027" width="17.7109375" style="88" customWidth="1"/>
    <col min="1028" max="1028" width="14.140625" style="88" customWidth="1"/>
    <col min="1029" max="1029" width="37.28125" style="88" customWidth="1"/>
    <col min="1030" max="1030" width="9.140625" style="88" customWidth="1"/>
    <col min="1031" max="1031" width="10.00390625" style="88" customWidth="1"/>
    <col min="1032" max="1032" width="11.8515625" style="88" customWidth="1"/>
    <col min="1033" max="1033" width="13.7109375" style="88" customWidth="1"/>
    <col min="1034" max="1280" width="9.140625" style="88" customWidth="1"/>
    <col min="1281" max="1281" width="18.7109375" style="88" customWidth="1"/>
    <col min="1282" max="1282" width="13.28125" style="88" customWidth="1"/>
    <col min="1283" max="1283" width="17.7109375" style="88" customWidth="1"/>
    <col min="1284" max="1284" width="14.140625" style="88" customWidth="1"/>
    <col min="1285" max="1285" width="37.28125" style="88" customWidth="1"/>
    <col min="1286" max="1286" width="9.140625" style="88" customWidth="1"/>
    <col min="1287" max="1287" width="10.00390625" style="88" customWidth="1"/>
    <col min="1288" max="1288" width="11.8515625" style="88" customWidth="1"/>
    <col min="1289" max="1289" width="13.7109375" style="88" customWidth="1"/>
    <col min="1290" max="1536" width="9.140625" style="88" customWidth="1"/>
    <col min="1537" max="1537" width="18.7109375" style="88" customWidth="1"/>
    <col min="1538" max="1538" width="13.28125" style="88" customWidth="1"/>
    <col min="1539" max="1539" width="17.7109375" style="88" customWidth="1"/>
    <col min="1540" max="1540" width="14.140625" style="88" customWidth="1"/>
    <col min="1541" max="1541" width="37.28125" style="88" customWidth="1"/>
    <col min="1542" max="1542" width="9.140625" style="88" customWidth="1"/>
    <col min="1543" max="1543" width="10.00390625" style="88" customWidth="1"/>
    <col min="1544" max="1544" width="11.8515625" style="88" customWidth="1"/>
    <col min="1545" max="1545" width="13.7109375" style="88" customWidth="1"/>
    <col min="1546" max="1792" width="9.140625" style="88" customWidth="1"/>
    <col min="1793" max="1793" width="18.7109375" style="88" customWidth="1"/>
    <col min="1794" max="1794" width="13.28125" style="88" customWidth="1"/>
    <col min="1795" max="1795" width="17.7109375" style="88" customWidth="1"/>
    <col min="1796" max="1796" width="14.140625" style="88" customWidth="1"/>
    <col min="1797" max="1797" width="37.28125" style="88" customWidth="1"/>
    <col min="1798" max="1798" width="9.140625" style="88" customWidth="1"/>
    <col min="1799" max="1799" width="10.00390625" style="88" customWidth="1"/>
    <col min="1800" max="1800" width="11.8515625" style="88" customWidth="1"/>
    <col min="1801" max="1801" width="13.7109375" style="88" customWidth="1"/>
    <col min="1802" max="2048" width="9.140625" style="88" customWidth="1"/>
    <col min="2049" max="2049" width="18.7109375" style="88" customWidth="1"/>
    <col min="2050" max="2050" width="13.28125" style="88" customWidth="1"/>
    <col min="2051" max="2051" width="17.7109375" style="88" customWidth="1"/>
    <col min="2052" max="2052" width="14.140625" style="88" customWidth="1"/>
    <col min="2053" max="2053" width="37.28125" style="88" customWidth="1"/>
    <col min="2054" max="2054" width="9.140625" style="88" customWidth="1"/>
    <col min="2055" max="2055" width="10.00390625" style="88" customWidth="1"/>
    <col min="2056" max="2056" width="11.8515625" style="88" customWidth="1"/>
    <col min="2057" max="2057" width="13.7109375" style="88" customWidth="1"/>
    <col min="2058" max="2304" width="9.140625" style="88" customWidth="1"/>
    <col min="2305" max="2305" width="18.7109375" style="88" customWidth="1"/>
    <col min="2306" max="2306" width="13.28125" style="88" customWidth="1"/>
    <col min="2307" max="2307" width="17.7109375" style="88" customWidth="1"/>
    <col min="2308" max="2308" width="14.140625" style="88" customWidth="1"/>
    <col min="2309" max="2309" width="37.28125" style="88" customWidth="1"/>
    <col min="2310" max="2310" width="9.140625" style="88" customWidth="1"/>
    <col min="2311" max="2311" width="10.00390625" style="88" customWidth="1"/>
    <col min="2312" max="2312" width="11.8515625" style="88" customWidth="1"/>
    <col min="2313" max="2313" width="13.7109375" style="88" customWidth="1"/>
    <col min="2314" max="2560" width="9.140625" style="88" customWidth="1"/>
    <col min="2561" max="2561" width="18.7109375" style="88" customWidth="1"/>
    <col min="2562" max="2562" width="13.28125" style="88" customWidth="1"/>
    <col min="2563" max="2563" width="17.7109375" style="88" customWidth="1"/>
    <col min="2564" max="2564" width="14.140625" style="88" customWidth="1"/>
    <col min="2565" max="2565" width="37.28125" style="88" customWidth="1"/>
    <col min="2566" max="2566" width="9.140625" style="88" customWidth="1"/>
    <col min="2567" max="2567" width="10.00390625" style="88" customWidth="1"/>
    <col min="2568" max="2568" width="11.8515625" style="88" customWidth="1"/>
    <col min="2569" max="2569" width="13.7109375" style="88" customWidth="1"/>
    <col min="2570" max="2816" width="9.140625" style="88" customWidth="1"/>
    <col min="2817" max="2817" width="18.7109375" style="88" customWidth="1"/>
    <col min="2818" max="2818" width="13.28125" style="88" customWidth="1"/>
    <col min="2819" max="2819" width="17.7109375" style="88" customWidth="1"/>
    <col min="2820" max="2820" width="14.140625" style="88" customWidth="1"/>
    <col min="2821" max="2821" width="37.28125" style="88" customWidth="1"/>
    <col min="2822" max="2822" width="9.140625" style="88" customWidth="1"/>
    <col min="2823" max="2823" width="10.00390625" style="88" customWidth="1"/>
    <col min="2824" max="2824" width="11.8515625" style="88" customWidth="1"/>
    <col min="2825" max="2825" width="13.7109375" style="88" customWidth="1"/>
    <col min="2826" max="3072" width="9.140625" style="88" customWidth="1"/>
    <col min="3073" max="3073" width="18.7109375" style="88" customWidth="1"/>
    <col min="3074" max="3074" width="13.28125" style="88" customWidth="1"/>
    <col min="3075" max="3075" width="17.7109375" style="88" customWidth="1"/>
    <col min="3076" max="3076" width="14.140625" style="88" customWidth="1"/>
    <col min="3077" max="3077" width="37.28125" style="88" customWidth="1"/>
    <col min="3078" max="3078" width="9.140625" style="88" customWidth="1"/>
    <col min="3079" max="3079" width="10.00390625" style="88" customWidth="1"/>
    <col min="3080" max="3080" width="11.8515625" style="88" customWidth="1"/>
    <col min="3081" max="3081" width="13.7109375" style="88" customWidth="1"/>
    <col min="3082" max="3328" width="9.140625" style="88" customWidth="1"/>
    <col min="3329" max="3329" width="18.7109375" style="88" customWidth="1"/>
    <col min="3330" max="3330" width="13.28125" style="88" customWidth="1"/>
    <col min="3331" max="3331" width="17.7109375" style="88" customWidth="1"/>
    <col min="3332" max="3332" width="14.140625" style="88" customWidth="1"/>
    <col min="3333" max="3333" width="37.28125" style="88" customWidth="1"/>
    <col min="3334" max="3334" width="9.140625" style="88" customWidth="1"/>
    <col min="3335" max="3335" width="10.00390625" style="88" customWidth="1"/>
    <col min="3336" max="3336" width="11.8515625" style="88" customWidth="1"/>
    <col min="3337" max="3337" width="13.7109375" style="88" customWidth="1"/>
    <col min="3338" max="3584" width="9.140625" style="88" customWidth="1"/>
    <col min="3585" max="3585" width="18.7109375" style="88" customWidth="1"/>
    <col min="3586" max="3586" width="13.28125" style="88" customWidth="1"/>
    <col min="3587" max="3587" width="17.7109375" style="88" customWidth="1"/>
    <col min="3588" max="3588" width="14.140625" style="88" customWidth="1"/>
    <col min="3589" max="3589" width="37.28125" style="88" customWidth="1"/>
    <col min="3590" max="3590" width="9.140625" style="88" customWidth="1"/>
    <col min="3591" max="3591" width="10.00390625" style="88" customWidth="1"/>
    <col min="3592" max="3592" width="11.8515625" style="88" customWidth="1"/>
    <col min="3593" max="3593" width="13.7109375" style="88" customWidth="1"/>
    <col min="3594" max="3840" width="9.140625" style="88" customWidth="1"/>
    <col min="3841" max="3841" width="18.7109375" style="88" customWidth="1"/>
    <col min="3842" max="3842" width="13.28125" style="88" customWidth="1"/>
    <col min="3843" max="3843" width="17.7109375" style="88" customWidth="1"/>
    <col min="3844" max="3844" width="14.140625" style="88" customWidth="1"/>
    <col min="3845" max="3845" width="37.28125" style="88" customWidth="1"/>
    <col min="3846" max="3846" width="9.140625" style="88" customWidth="1"/>
    <col min="3847" max="3847" width="10.00390625" style="88" customWidth="1"/>
    <col min="3848" max="3848" width="11.8515625" style="88" customWidth="1"/>
    <col min="3849" max="3849" width="13.7109375" style="88" customWidth="1"/>
    <col min="3850" max="4096" width="9.140625" style="88" customWidth="1"/>
    <col min="4097" max="4097" width="18.7109375" style="88" customWidth="1"/>
    <col min="4098" max="4098" width="13.28125" style="88" customWidth="1"/>
    <col min="4099" max="4099" width="17.7109375" style="88" customWidth="1"/>
    <col min="4100" max="4100" width="14.140625" style="88" customWidth="1"/>
    <col min="4101" max="4101" width="37.28125" style="88" customWidth="1"/>
    <col min="4102" max="4102" width="9.140625" style="88" customWidth="1"/>
    <col min="4103" max="4103" width="10.00390625" style="88" customWidth="1"/>
    <col min="4104" max="4104" width="11.8515625" style="88" customWidth="1"/>
    <col min="4105" max="4105" width="13.7109375" style="88" customWidth="1"/>
    <col min="4106" max="4352" width="9.140625" style="88" customWidth="1"/>
    <col min="4353" max="4353" width="18.7109375" style="88" customWidth="1"/>
    <col min="4354" max="4354" width="13.28125" style="88" customWidth="1"/>
    <col min="4355" max="4355" width="17.7109375" style="88" customWidth="1"/>
    <col min="4356" max="4356" width="14.140625" style="88" customWidth="1"/>
    <col min="4357" max="4357" width="37.28125" style="88" customWidth="1"/>
    <col min="4358" max="4358" width="9.140625" style="88" customWidth="1"/>
    <col min="4359" max="4359" width="10.00390625" style="88" customWidth="1"/>
    <col min="4360" max="4360" width="11.8515625" style="88" customWidth="1"/>
    <col min="4361" max="4361" width="13.7109375" style="88" customWidth="1"/>
    <col min="4362" max="4608" width="9.140625" style="88" customWidth="1"/>
    <col min="4609" max="4609" width="18.7109375" style="88" customWidth="1"/>
    <col min="4610" max="4610" width="13.28125" style="88" customWidth="1"/>
    <col min="4611" max="4611" width="17.7109375" style="88" customWidth="1"/>
    <col min="4612" max="4612" width="14.140625" style="88" customWidth="1"/>
    <col min="4613" max="4613" width="37.28125" style="88" customWidth="1"/>
    <col min="4614" max="4614" width="9.140625" style="88" customWidth="1"/>
    <col min="4615" max="4615" width="10.00390625" style="88" customWidth="1"/>
    <col min="4616" max="4616" width="11.8515625" style="88" customWidth="1"/>
    <col min="4617" max="4617" width="13.7109375" style="88" customWidth="1"/>
    <col min="4618" max="4864" width="9.140625" style="88" customWidth="1"/>
    <col min="4865" max="4865" width="18.7109375" style="88" customWidth="1"/>
    <col min="4866" max="4866" width="13.28125" style="88" customWidth="1"/>
    <col min="4867" max="4867" width="17.7109375" style="88" customWidth="1"/>
    <col min="4868" max="4868" width="14.140625" style="88" customWidth="1"/>
    <col min="4869" max="4869" width="37.28125" style="88" customWidth="1"/>
    <col min="4870" max="4870" width="9.140625" style="88" customWidth="1"/>
    <col min="4871" max="4871" width="10.00390625" style="88" customWidth="1"/>
    <col min="4872" max="4872" width="11.8515625" style="88" customWidth="1"/>
    <col min="4873" max="4873" width="13.7109375" style="88" customWidth="1"/>
    <col min="4874" max="5120" width="9.140625" style="88" customWidth="1"/>
    <col min="5121" max="5121" width="18.7109375" style="88" customWidth="1"/>
    <col min="5122" max="5122" width="13.28125" style="88" customWidth="1"/>
    <col min="5123" max="5123" width="17.7109375" style="88" customWidth="1"/>
    <col min="5124" max="5124" width="14.140625" style="88" customWidth="1"/>
    <col min="5125" max="5125" width="37.28125" style="88" customWidth="1"/>
    <col min="5126" max="5126" width="9.140625" style="88" customWidth="1"/>
    <col min="5127" max="5127" width="10.00390625" style="88" customWidth="1"/>
    <col min="5128" max="5128" width="11.8515625" style="88" customWidth="1"/>
    <col min="5129" max="5129" width="13.7109375" style="88" customWidth="1"/>
    <col min="5130" max="5376" width="9.140625" style="88" customWidth="1"/>
    <col min="5377" max="5377" width="18.7109375" style="88" customWidth="1"/>
    <col min="5378" max="5378" width="13.28125" style="88" customWidth="1"/>
    <col min="5379" max="5379" width="17.7109375" style="88" customWidth="1"/>
    <col min="5380" max="5380" width="14.140625" style="88" customWidth="1"/>
    <col min="5381" max="5381" width="37.28125" style="88" customWidth="1"/>
    <col min="5382" max="5382" width="9.140625" style="88" customWidth="1"/>
    <col min="5383" max="5383" width="10.00390625" style="88" customWidth="1"/>
    <col min="5384" max="5384" width="11.8515625" style="88" customWidth="1"/>
    <col min="5385" max="5385" width="13.7109375" style="88" customWidth="1"/>
    <col min="5386" max="5632" width="9.140625" style="88" customWidth="1"/>
    <col min="5633" max="5633" width="18.7109375" style="88" customWidth="1"/>
    <col min="5634" max="5634" width="13.28125" style="88" customWidth="1"/>
    <col min="5635" max="5635" width="17.7109375" style="88" customWidth="1"/>
    <col min="5636" max="5636" width="14.140625" style="88" customWidth="1"/>
    <col min="5637" max="5637" width="37.28125" style="88" customWidth="1"/>
    <col min="5638" max="5638" width="9.140625" style="88" customWidth="1"/>
    <col min="5639" max="5639" width="10.00390625" style="88" customWidth="1"/>
    <col min="5640" max="5640" width="11.8515625" style="88" customWidth="1"/>
    <col min="5641" max="5641" width="13.7109375" style="88" customWidth="1"/>
    <col min="5642" max="5888" width="9.140625" style="88" customWidth="1"/>
    <col min="5889" max="5889" width="18.7109375" style="88" customWidth="1"/>
    <col min="5890" max="5890" width="13.28125" style="88" customWidth="1"/>
    <col min="5891" max="5891" width="17.7109375" style="88" customWidth="1"/>
    <col min="5892" max="5892" width="14.140625" style="88" customWidth="1"/>
    <col min="5893" max="5893" width="37.28125" style="88" customWidth="1"/>
    <col min="5894" max="5894" width="9.140625" style="88" customWidth="1"/>
    <col min="5895" max="5895" width="10.00390625" style="88" customWidth="1"/>
    <col min="5896" max="5896" width="11.8515625" style="88" customWidth="1"/>
    <col min="5897" max="5897" width="13.7109375" style="88" customWidth="1"/>
    <col min="5898" max="6144" width="9.140625" style="88" customWidth="1"/>
    <col min="6145" max="6145" width="18.7109375" style="88" customWidth="1"/>
    <col min="6146" max="6146" width="13.28125" style="88" customWidth="1"/>
    <col min="6147" max="6147" width="17.7109375" style="88" customWidth="1"/>
    <col min="6148" max="6148" width="14.140625" style="88" customWidth="1"/>
    <col min="6149" max="6149" width="37.28125" style="88" customWidth="1"/>
    <col min="6150" max="6150" width="9.140625" style="88" customWidth="1"/>
    <col min="6151" max="6151" width="10.00390625" style="88" customWidth="1"/>
    <col min="6152" max="6152" width="11.8515625" style="88" customWidth="1"/>
    <col min="6153" max="6153" width="13.7109375" style="88" customWidth="1"/>
    <col min="6154" max="6400" width="9.140625" style="88" customWidth="1"/>
    <col min="6401" max="6401" width="18.7109375" style="88" customWidth="1"/>
    <col min="6402" max="6402" width="13.28125" style="88" customWidth="1"/>
    <col min="6403" max="6403" width="17.7109375" style="88" customWidth="1"/>
    <col min="6404" max="6404" width="14.140625" style="88" customWidth="1"/>
    <col min="6405" max="6405" width="37.28125" style="88" customWidth="1"/>
    <col min="6406" max="6406" width="9.140625" style="88" customWidth="1"/>
    <col min="6407" max="6407" width="10.00390625" style="88" customWidth="1"/>
    <col min="6408" max="6408" width="11.8515625" style="88" customWidth="1"/>
    <col min="6409" max="6409" width="13.7109375" style="88" customWidth="1"/>
    <col min="6410" max="6656" width="9.140625" style="88" customWidth="1"/>
    <col min="6657" max="6657" width="18.7109375" style="88" customWidth="1"/>
    <col min="6658" max="6658" width="13.28125" style="88" customWidth="1"/>
    <col min="6659" max="6659" width="17.7109375" style="88" customWidth="1"/>
    <col min="6660" max="6660" width="14.140625" style="88" customWidth="1"/>
    <col min="6661" max="6661" width="37.28125" style="88" customWidth="1"/>
    <col min="6662" max="6662" width="9.140625" style="88" customWidth="1"/>
    <col min="6663" max="6663" width="10.00390625" style="88" customWidth="1"/>
    <col min="6664" max="6664" width="11.8515625" style="88" customWidth="1"/>
    <col min="6665" max="6665" width="13.7109375" style="88" customWidth="1"/>
    <col min="6666" max="6912" width="9.140625" style="88" customWidth="1"/>
    <col min="6913" max="6913" width="18.7109375" style="88" customWidth="1"/>
    <col min="6914" max="6914" width="13.28125" style="88" customWidth="1"/>
    <col min="6915" max="6915" width="17.7109375" style="88" customWidth="1"/>
    <col min="6916" max="6916" width="14.140625" style="88" customWidth="1"/>
    <col min="6917" max="6917" width="37.28125" style="88" customWidth="1"/>
    <col min="6918" max="6918" width="9.140625" style="88" customWidth="1"/>
    <col min="6919" max="6919" width="10.00390625" style="88" customWidth="1"/>
    <col min="6920" max="6920" width="11.8515625" style="88" customWidth="1"/>
    <col min="6921" max="6921" width="13.7109375" style="88" customWidth="1"/>
    <col min="6922" max="7168" width="9.140625" style="88" customWidth="1"/>
    <col min="7169" max="7169" width="18.7109375" style="88" customWidth="1"/>
    <col min="7170" max="7170" width="13.28125" style="88" customWidth="1"/>
    <col min="7171" max="7171" width="17.7109375" style="88" customWidth="1"/>
    <col min="7172" max="7172" width="14.140625" style="88" customWidth="1"/>
    <col min="7173" max="7173" width="37.28125" style="88" customWidth="1"/>
    <col min="7174" max="7174" width="9.140625" style="88" customWidth="1"/>
    <col min="7175" max="7175" width="10.00390625" style="88" customWidth="1"/>
    <col min="7176" max="7176" width="11.8515625" style="88" customWidth="1"/>
    <col min="7177" max="7177" width="13.7109375" style="88" customWidth="1"/>
    <col min="7178" max="7424" width="9.140625" style="88" customWidth="1"/>
    <col min="7425" max="7425" width="18.7109375" style="88" customWidth="1"/>
    <col min="7426" max="7426" width="13.28125" style="88" customWidth="1"/>
    <col min="7427" max="7427" width="17.7109375" style="88" customWidth="1"/>
    <col min="7428" max="7428" width="14.140625" style="88" customWidth="1"/>
    <col min="7429" max="7429" width="37.28125" style="88" customWidth="1"/>
    <col min="7430" max="7430" width="9.140625" style="88" customWidth="1"/>
    <col min="7431" max="7431" width="10.00390625" style="88" customWidth="1"/>
    <col min="7432" max="7432" width="11.8515625" style="88" customWidth="1"/>
    <col min="7433" max="7433" width="13.7109375" style="88" customWidth="1"/>
    <col min="7434" max="7680" width="9.140625" style="88" customWidth="1"/>
    <col min="7681" max="7681" width="18.7109375" style="88" customWidth="1"/>
    <col min="7682" max="7682" width="13.28125" style="88" customWidth="1"/>
    <col min="7683" max="7683" width="17.7109375" style="88" customWidth="1"/>
    <col min="7684" max="7684" width="14.140625" style="88" customWidth="1"/>
    <col min="7685" max="7685" width="37.28125" style="88" customWidth="1"/>
    <col min="7686" max="7686" width="9.140625" style="88" customWidth="1"/>
    <col min="7687" max="7687" width="10.00390625" style="88" customWidth="1"/>
    <col min="7688" max="7688" width="11.8515625" style="88" customWidth="1"/>
    <col min="7689" max="7689" width="13.7109375" style="88" customWidth="1"/>
    <col min="7690" max="7936" width="9.140625" style="88" customWidth="1"/>
    <col min="7937" max="7937" width="18.7109375" style="88" customWidth="1"/>
    <col min="7938" max="7938" width="13.28125" style="88" customWidth="1"/>
    <col min="7939" max="7939" width="17.7109375" style="88" customWidth="1"/>
    <col min="7940" max="7940" width="14.140625" style="88" customWidth="1"/>
    <col min="7941" max="7941" width="37.28125" style="88" customWidth="1"/>
    <col min="7942" max="7942" width="9.140625" style="88" customWidth="1"/>
    <col min="7943" max="7943" width="10.00390625" style="88" customWidth="1"/>
    <col min="7944" max="7944" width="11.8515625" style="88" customWidth="1"/>
    <col min="7945" max="7945" width="13.7109375" style="88" customWidth="1"/>
    <col min="7946" max="8192" width="9.140625" style="88" customWidth="1"/>
    <col min="8193" max="8193" width="18.7109375" style="88" customWidth="1"/>
    <col min="8194" max="8194" width="13.28125" style="88" customWidth="1"/>
    <col min="8195" max="8195" width="17.7109375" style="88" customWidth="1"/>
    <col min="8196" max="8196" width="14.140625" style="88" customWidth="1"/>
    <col min="8197" max="8197" width="37.28125" style="88" customWidth="1"/>
    <col min="8198" max="8198" width="9.140625" style="88" customWidth="1"/>
    <col min="8199" max="8199" width="10.00390625" style="88" customWidth="1"/>
    <col min="8200" max="8200" width="11.8515625" style="88" customWidth="1"/>
    <col min="8201" max="8201" width="13.7109375" style="88" customWidth="1"/>
    <col min="8202" max="8448" width="9.140625" style="88" customWidth="1"/>
    <col min="8449" max="8449" width="18.7109375" style="88" customWidth="1"/>
    <col min="8450" max="8450" width="13.28125" style="88" customWidth="1"/>
    <col min="8451" max="8451" width="17.7109375" style="88" customWidth="1"/>
    <col min="8452" max="8452" width="14.140625" style="88" customWidth="1"/>
    <col min="8453" max="8453" width="37.28125" style="88" customWidth="1"/>
    <col min="8454" max="8454" width="9.140625" style="88" customWidth="1"/>
    <col min="8455" max="8455" width="10.00390625" style="88" customWidth="1"/>
    <col min="8456" max="8456" width="11.8515625" style="88" customWidth="1"/>
    <col min="8457" max="8457" width="13.7109375" style="88" customWidth="1"/>
    <col min="8458" max="8704" width="9.140625" style="88" customWidth="1"/>
    <col min="8705" max="8705" width="18.7109375" style="88" customWidth="1"/>
    <col min="8706" max="8706" width="13.28125" style="88" customWidth="1"/>
    <col min="8707" max="8707" width="17.7109375" style="88" customWidth="1"/>
    <col min="8708" max="8708" width="14.140625" style="88" customWidth="1"/>
    <col min="8709" max="8709" width="37.28125" style="88" customWidth="1"/>
    <col min="8710" max="8710" width="9.140625" style="88" customWidth="1"/>
    <col min="8711" max="8711" width="10.00390625" style="88" customWidth="1"/>
    <col min="8712" max="8712" width="11.8515625" style="88" customWidth="1"/>
    <col min="8713" max="8713" width="13.7109375" style="88" customWidth="1"/>
    <col min="8714" max="8960" width="9.140625" style="88" customWidth="1"/>
    <col min="8961" max="8961" width="18.7109375" style="88" customWidth="1"/>
    <col min="8962" max="8962" width="13.28125" style="88" customWidth="1"/>
    <col min="8963" max="8963" width="17.7109375" style="88" customWidth="1"/>
    <col min="8964" max="8964" width="14.140625" style="88" customWidth="1"/>
    <col min="8965" max="8965" width="37.28125" style="88" customWidth="1"/>
    <col min="8966" max="8966" width="9.140625" style="88" customWidth="1"/>
    <col min="8967" max="8967" width="10.00390625" style="88" customWidth="1"/>
    <col min="8968" max="8968" width="11.8515625" style="88" customWidth="1"/>
    <col min="8969" max="8969" width="13.7109375" style="88" customWidth="1"/>
    <col min="8970" max="9216" width="9.140625" style="88" customWidth="1"/>
    <col min="9217" max="9217" width="18.7109375" style="88" customWidth="1"/>
    <col min="9218" max="9218" width="13.28125" style="88" customWidth="1"/>
    <col min="9219" max="9219" width="17.7109375" style="88" customWidth="1"/>
    <col min="9220" max="9220" width="14.140625" style="88" customWidth="1"/>
    <col min="9221" max="9221" width="37.28125" style="88" customWidth="1"/>
    <col min="9222" max="9222" width="9.140625" style="88" customWidth="1"/>
    <col min="9223" max="9223" width="10.00390625" style="88" customWidth="1"/>
    <col min="9224" max="9224" width="11.8515625" style="88" customWidth="1"/>
    <col min="9225" max="9225" width="13.7109375" style="88" customWidth="1"/>
    <col min="9226" max="9472" width="9.140625" style="88" customWidth="1"/>
    <col min="9473" max="9473" width="18.7109375" style="88" customWidth="1"/>
    <col min="9474" max="9474" width="13.28125" style="88" customWidth="1"/>
    <col min="9475" max="9475" width="17.7109375" style="88" customWidth="1"/>
    <col min="9476" max="9476" width="14.140625" style="88" customWidth="1"/>
    <col min="9477" max="9477" width="37.28125" style="88" customWidth="1"/>
    <col min="9478" max="9478" width="9.140625" style="88" customWidth="1"/>
    <col min="9479" max="9479" width="10.00390625" style="88" customWidth="1"/>
    <col min="9480" max="9480" width="11.8515625" style="88" customWidth="1"/>
    <col min="9481" max="9481" width="13.7109375" style="88" customWidth="1"/>
    <col min="9482" max="9728" width="9.140625" style="88" customWidth="1"/>
    <col min="9729" max="9729" width="18.7109375" style="88" customWidth="1"/>
    <col min="9730" max="9730" width="13.28125" style="88" customWidth="1"/>
    <col min="9731" max="9731" width="17.7109375" style="88" customWidth="1"/>
    <col min="9732" max="9732" width="14.140625" style="88" customWidth="1"/>
    <col min="9733" max="9733" width="37.28125" style="88" customWidth="1"/>
    <col min="9734" max="9734" width="9.140625" style="88" customWidth="1"/>
    <col min="9735" max="9735" width="10.00390625" style="88" customWidth="1"/>
    <col min="9736" max="9736" width="11.8515625" style="88" customWidth="1"/>
    <col min="9737" max="9737" width="13.7109375" style="88" customWidth="1"/>
    <col min="9738" max="9984" width="9.140625" style="88" customWidth="1"/>
    <col min="9985" max="9985" width="18.7109375" style="88" customWidth="1"/>
    <col min="9986" max="9986" width="13.28125" style="88" customWidth="1"/>
    <col min="9987" max="9987" width="17.7109375" style="88" customWidth="1"/>
    <col min="9988" max="9988" width="14.140625" style="88" customWidth="1"/>
    <col min="9989" max="9989" width="37.28125" style="88" customWidth="1"/>
    <col min="9990" max="9990" width="9.140625" style="88" customWidth="1"/>
    <col min="9991" max="9991" width="10.00390625" style="88" customWidth="1"/>
    <col min="9992" max="9992" width="11.8515625" style="88" customWidth="1"/>
    <col min="9993" max="9993" width="13.7109375" style="88" customWidth="1"/>
    <col min="9994" max="10240" width="9.140625" style="88" customWidth="1"/>
    <col min="10241" max="10241" width="18.7109375" style="88" customWidth="1"/>
    <col min="10242" max="10242" width="13.28125" style="88" customWidth="1"/>
    <col min="10243" max="10243" width="17.7109375" style="88" customWidth="1"/>
    <col min="10244" max="10244" width="14.140625" style="88" customWidth="1"/>
    <col min="10245" max="10245" width="37.28125" style="88" customWidth="1"/>
    <col min="10246" max="10246" width="9.140625" style="88" customWidth="1"/>
    <col min="10247" max="10247" width="10.00390625" style="88" customWidth="1"/>
    <col min="10248" max="10248" width="11.8515625" style="88" customWidth="1"/>
    <col min="10249" max="10249" width="13.7109375" style="88" customWidth="1"/>
    <col min="10250" max="10496" width="9.140625" style="88" customWidth="1"/>
    <col min="10497" max="10497" width="18.7109375" style="88" customWidth="1"/>
    <col min="10498" max="10498" width="13.28125" style="88" customWidth="1"/>
    <col min="10499" max="10499" width="17.7109375" style="88" customWidth="1"/>
    <col min="10500" max="10500" width="14.140625" style="88" customWidth="1"/>
    <col min="10501" max="10501" width="37.28125" style="88" customWidth="1"/>
    <col min="10502" max="10502" width="9.140625" style="88" customWidth="1"/>
    <col min="10503" max="10503" width="10.00390625" style="88" customWidth="1"/>
    <col min="10504" max="10504" width="11.8515625" style="88" customWidth="1"/>
    <col min="10505" max="10505" width="13.7109375" style="88" customWidth="1"/>
    <col min="10506" max="10752" width="9.140625" style="88" customWidth="1"/>
    <col min="10753" max="10753" width="18.7109375" style="88" customWidth="1"/>
    <col min="10754" max="10754" width="13.28125" style="88" customWidth="1"/>
    <col min="10755" max="10755" width="17.7109375" style="88" customWidth="1"/>
    <col min="10756" max="10756" width="14.140625" style="88" customWidth="1"/>
    <col min="10757" max="10757" width="37.28125" style="88" customWidth="1"/>
    <col min="10758" max="10758" width="9.140625" style="88" customWidth="1"/>
    <col min="10759" max="10759" width="10.00390625" style="88" customWidth="1"/>
    <col min="10760" max="10760" width="11.8515625" style="88" customWidth="1"/>
    <col min="10761" max="10761" width="13.7109375" style="88" customWidth="1"/>
    <col min="10762" max="11008" width="9.140625" style="88" customWidth="1"/>
    <col min="11009" max="11009" width="18.7109375" style="88" customWidth="1"/>
    <col min="11010" max="11010" width="13.28125" style="88" customWidth="1"/>
    <col min="11011" max="11011" width="17.7109375" style="88" customWidth="1"/>
    <col min="11012" max="11012" width="14.140625" style="88" customWidth="1"/>
    <col min="11013" max="11013" width="37.28125" style="88" customWidth="1"/>
    <col min="11014" max="11014" width="9.140625" style="88" customWidth="1"/>
    <col min="11015" max="11015" width="10.00390625" style="88" customWidth="1"/>
    <col min="11016" max="11016" width="11.8515625" style="88" customWidth="1"/>
    <col min="11017" max="11017" width="13.7109375" style="88" customWidth="1"/>
    <col min="11018" max="11264" width="9.140625" style="88" customWidth="1"/>
    <col min="11265" max="11265" width="18.7109375" style="88" customWidth="1"/>
    <col min="11266" max="11266" width="13.28125" style="88" customWidth="1"/>
    <col min="11267" max="11267" width="17.7109375" style="88" customWidth="1"/>
    <col min="11268" max="11268" width="14.140625" style="88" customWidth="1"/>
    <col min="11269" max="11269" width="37.28125" style="88" customWidth="1"/>
    <col min="11270" max="11270" width="9.140625" style="88" customWidth="1"/>
    <col min="11271" max="11271" width="10.00390625" style="88" customWidth="1"/>
    <col min="11272" max="11272" width="11.8515625" style="88" customWidth="1"/>
    <col min="11273" max="11273" width="13.7109375" style="88" customWidth="1"/>
    <col min="11274" max="11520" width="9.140625" style="88" customWidth="1"/>
    <col min="11521" max="11521" width="18.7109375" style="88" customWidth="1"/>
    <col min="11522" max="11522" width="13.28125" style="88" customWidth="1"/>
    <col min="11523" max="11523" width="17.7109375" style="88" customWidth="1"/>
    <col min="11524" max="11524" width="14.140625" style="88" customWidth="1"/>
    <col min="11525" max="11525" width="37.28125" style="88" customWidth="1"/>
    <col min="11526" max="11526" width="9.140625" style="88" customWidth="1"/>
    <col min="11527" max="11527" width="10.00390625" style="88" customWidth="1"/>
    <col min="11528" max="11528" width="11.8515625" style="88" customWidth="1"/>
    <col min="11529" max="11529" width="13.7109375" style="88" customWidth="1"/>
    <col min="11530" max="11776" width="9.140625" style="88" customWidth="1"/>
    <col min="11777" max="11777" width="18.7109375" style="88" customWidth="1"/>
    <col min="11778" max="11778" width="13.28125" style="88" customWidth="1"/>
    <col min="11779" max="11779" width="17.7109375" style="88" customWidth="1"/>
    <col min="11780" max="11780" width="14.140625" style="88" customWidth="1"/>
    <col min="11781" max="11781" width="37.28125" style="88" customWidth="1"/>
    <col min="11782" max="11782" width="9.140625" style="88" customWidth="1"/>
    <col min="11783" max="11783" width="10.00390625" style="88" customWidth="1"/>
    <col min="11784" max="11784" width="11.8515625" style="88" customWidth="1"/>
    <col min="11785" max="11785" width="13.7109375" style="88" customWidth="1"/>
    <col min="11786" max="12032" width="9.140625" style="88" customWidth="1"/>
    <col min="12033" max="12033" width="18.7109375" style="88" customWidth="1"/>
    <col min="12034" max="12034" width="13.28125" style="88" customWidth="1"/>
    <col min="12035" max="12035" width="17.7109375" style="88" customWidth="1"/>
    <col min="12036" max="12036" width="14.140625" style="88" customWidth="1"/>
    <col min="12037" max="12037" width="37.28125" style="88" customWidth="1"/>
    <col min="12038" max="12038" width="9.140625" style="88" customWidth="1"/>
    <col min="12039" max="12039" width="10.00390625" style="88" customWidth="1"/>
    <col min="12040" max="12040" width="11.8515625" style="88" customWidth="1"/>
    <col min="12041" max="12041" width="13.7109375" style="88" customWidth="1"/>
    <col min="12042" max="12288" width="9.140625" style="88" customWidth="1"/>
    <col min="12289" max="12289" width="18.7109375" style="88" customWidth="1"/>
    <col min="12290" max="12290" width="13.28125" style="88" customWidth="1"/>
    <col min="12291" max="12291" width="17.7109375" style="88" customWidth="1"/>
    <col min="12292" max="12292" width="14.140625" style="88" customWidth="1"/>
    <col min="12293" max="12293" width="37.28125" style="88" customWidth="1"/>
    <col min="12294" max="12294" width="9.140625" style="88" customWidth="1"/>
    <col min="12295" max="12295" width="10.00390625" style="88" customWidth="1"/>
    <col min="12296" max="12296" width="11.8515625" style="88" customWidth="1"/>
    <col min="12297" max="12297" width="13.7109375" style="88" customWidth="1"/>
    <col min="12298" max="12544" width="9.140625" style="88" customWidth="1"/>
    <col min="12545" max="12545" width="18.7109375" style="88" customWidth="1"/>
    <col min="12546" max="12546" width="13.28125" style="88" customWidth="1"/>
    <col min="12547" max="12547" width="17.7109375" style="88" customWidth="1"/>
    <col min="12548" max="12548" width="14.140625" style="88" customWidth="1"/>
    <col min="12549" max="12549" width="37.28125" style="88" customWidth="1"/>
    <col min="12550" max="12550" width="9.140625" style="88" customWidth="1"/>
    <col min="12551" max="12551" width="10.00390625" style="88" customWidth="1"/>
    <col min="12552" max="12552" width="11.8515625" style="88" customWidth="1"/>
    <col min="12553" max="12553" width="13.7109375" style="88" customWidth="1"/>
    <col min="12554" max="12800" width="9.140625" style="88" customWidth="1"/>
    <col min="12801" max="12801" width="18.7109375" style="88" customWidth="1"/>
    <col min="12802" max="12802" width="13.28125" style="88" customWidth="1"/>
    <col min="12803" max="12803" width="17.7109375" style="88" customWidth="1"/>
    <col min="12804" max="12804" width="14.140625" style="88" customWidth="1"/>
    <col min="12805" max="12805" width="37.28125" style="88" customWidth="1"/>
    <col min="12806" max="12806" width="9.140625" style="88" customWidth="1"/>
    <col min="12807" max="12807" width="10.00390625" style="88" customWidth="1"/>
    <col min="12808" max="12808" width="11.8515625" style="88" customWidth="1"/>
    <col min="12809" max="12809" width="13.7109375" style="88" customWidth="1"/>
    <col min="12810" max="13056" width="9.140625" style="88" customWidth="1"/>
    <col min="13057" max="13057" width="18.7109375" style="88" customWidth="1"/>
    <col min="13058" max="13058" width="13.28125" style="88" customWidth="1"/>
    <col min="13059" max="13059" width="17.7109375" style="88" customWidth="1"/>
    <col min="13060" max="13060" width="14.140625" style="88" customWidth="1"/>
    <col min="13061" max="13061" width="37.28125" style="88" customWidth="1"/>
    <col min="13062" max="13062" width="9.140625" style="88" customWidth="1"/>
    <col min="13063" max="13063" width="10.00390625" style="88" customWidth="1"/>
    <col min="13064" max="13064" width="11.8515625" style="88" customWidth="1"/>
    <col min="13065" max="13065" width="13.7109375" style="88" customWidth="1"/>
    <col min="13066" max="13312" width="9.140625" style="88" customWidth="1"/>
    <col min="13313" max="13313" width="18.7109375" style="88" customWidth="1"/>
    <col min="13314" max="13314" width="13.28125" style="88" customWidth="1"/>
    <col min="13315" max="13315" width="17.7109375" style="88" customWidth="1"/>
    <col min="13316" max="13316" width="14.140625" style="88" customWidth="1"/>
    <col min="13317" max="13317" width="37.28125" style="88" customWidth="1"/>
    <col min="13318" max="13318" width="9.140625" style="88" customWidth="1"/>
    <col min="13319" max="13319" width="10.00390625" style="88" customWidth="1"/>
    <col min="13320" max="13320" width="11.8515625" style="88" customWidth="1"/>
    <col min="13321" max="13321" width="13.7109375" style="88" customWidth="1"/>
    <col min="13322" max="13568" width="9.140625" style="88" customWidth="1"/>
    <col min="13569" max="13569" width="18.7109375" style="88" customWidth="1"/>
    <col min="13570" max="13570" width="13.28125" style="88" customWidth="1"/>
    <col min="13571" max="13571" width="17.7109375" style="88" customWidth="1"/>
    <col min="13572" max="13572" width="14.140625" style="88" customWidth="1"/>
    <col min="13573" max="13573" width="37.28125" style="88" customWidth="1"/>
    <col min="13574" max="13574" width="9.140625" style="88" customWidth="1"/>
    <col min="13575" max="13575" width="10.00390625" style="88" customWidth="1"/>
    <col min="13576" max="13576" width="11.8515625" style="88" customWidth="1"/>
    <col min="13577" max="13577" width="13.7109375" style="88" customWidth="1"/>
    <col min="13578" max="13824" width="9.140625" style="88" customWidth="1"/>
    <col min="13825" max="13825" width="18.7109375" style="88" customWidth="1"/>
    <col min="13826" max="13826" width="13.28125" style="88" customWidth="1"/>
    <col min="13827" max="13827" width="17.7109375" style="88" customWidth="1"/>
    <col min="13828" max="13828" width="14.140625" style="88" customWidth="1"/>
    <col min="13829" max="13829" width="37.28125" style="88" customWidth="1"/>
    <col min="13830" max="13830" width="9.140625" style="88" customWidth="1"/>
    <col min="13831" max="13831" width="10.00390625" style="88" customWidth="1"/>
    <col min="13832" max="13832" width="11.8515625" style="88" customWidth="1"/>
    <col min="13833" max="13833" width="13.7109375" style="88" customWidth="1"/>
    <col min="13834" max="14080" width="9.140625" style="88" customWidth="1"/>
    <col min="14081" max="14081" width="18.7109375" style="88" customWidth="1"/>
    <col min="14082" max="14082" width="13.28125" style="88" customWidth="1"/>
    <col min="14083" max="14083" width="17.7109375" style="88" customWidth="1"/>
    <col min="14084" max="14084" width="14.140625" style="88" customWidth="1"/>
    <col min="14085" max="14085" width="37.28125" style="88" customWidth="1"/>
    <col min="14086" max="14086" width="9.140625" style="88" customWidth="1"/>
    <col min="14087" max="14087" width="10.00390625" style="88" customWidth="1"/>
    <col min="14088" max="14088" width="11.8515625" style="88" customWidth="1"/>
    <col min="14089" max="14089" width="13.7109375" style="88" customWidth="1"/>
    <col min="14090" max="14336" width="9.140625" style="88" customWidth="1"/>
    <col min="14337" max="14337" width="18.7109375" style="88" customWidth="1"/>
    <col min="14338" max="14338" width="13.28125" style="88" customWidth="1"/>
    <col min="14339" max="14339" width="17.7109375" style="88" customWidth="1"/>
    <col min="14340" max="14340" width="14.140625" style="88" customWidth="1"/>
    <col min="14341" max="14341" width="37.28125" style="88" customWidth="1"/>
    <col min="14342" max="14342" width="9.140625" style="88" customWidth="1"/>
    <col min="14343" max="14343" width="10.00390625" style="88" customWidth="1"/>
    <col min="14344" max="14344" width="11.8515625" style="88" customWidth="1"/>
    <col min="14345" max="14345" width="13.7109375" style="88" customWidth="1"/>
    <col min="14346" max="14592" width="9.140625" style="88" customWidth="1"/>
    <col min="14593" max="14593" width="18.7109375" style="88" customWidth="1"/>
    <col min="14594" max="14594" width="13.28125" style="88" customWidth="1"/>
    <col min="14595" max="14595" width="17.7109375" style="88" customWidth="1"/>
    <col min="14596" max="14596" width="14.140625" style="88" customWidth="1"/>
    <col min="14597" max="14597" width="37.28125" style="88" customWidth="1"/>
    <col min="14598" max="14598" width="9.140625" style="88" customWidth="1"/>
    <col min="14599" max="14599" width="10.00390625" style="88" customWidth="1"/>
    <col min="14600" max="14600" width="11.8515625" style="88" customWidth="1"/>
    <col min="14601" max="14601" width="13.7109375" style="88" customWidth="1"/>
    <col min="14602" max="14848" width="9.140625" style="88" customWidth="1"/>
    <col min="14849" max="14849" width="18.7109375" style="88" customWidth="1"/>
    <col min="14850" max="14850" width="13.28125" style="88" customWidth="1"/>
    <col min="14851" max="14851" width="17.7109375" style="88" customWidth="1"/>
    <col min="14852" max="14852" width="14.140625" style="88" customWidth="1"/>
    <col min="14853" max="14853" width="37.28125" style="88" customWidth="1"/>
    <col min="14854" max="14854" width="9.140625" style="88" customWidth="1"/>
    <col min="14855" max="14855" width="10.00390625" style="88" customWidth="1"/>
    <col min="14856" max="14856" width="11.8515625" style="88" customWidth="1"/>
    <col min="14857" max="14857" width="13.7109375" style="88" customWidth="1"/>
    <col min="14858" max="15104" width="9.140625" style="88" customWidth="1"/>
    <col min="15105" max="15105" width="18.7109375" style="88" customWidth="1"/>
    <col min="15106" max="15106" width="13.28125" style="88" customWidth="1"/>
    <col min="15107" max="15107" width="17.7109375" style="88" customWidth="1"/>
    <col min="15108" max="15108" width="14.140625" style="88" customWidth="1"/>
    <col min="15109" max="15109" width="37.28125" style="88" customWidth="1"/>
    <col min="15110" max="15110" width="9.140625" style="88" customWidth="1"/>
    <col min="15111" max="15111" width="10.00390625" style="88" customWidth="1"/>
    <col min="15112" max="15112" width="11.8515625" style="88" customWidth="1"/>
    <col min="15113" max="15113" width="13.7109375" style="88" customWidth="1"/>
    <col min="15114" max="15360" width="9.140625" style="88" customWidth="1"/>
    <col min="15361" max="15361" width="18.7109375" style="88" customWidth="1"/>
    <col min="15362" max="15362" width="13.28125" style="88" customWidth="1"/>
    <col min="15363" max="15363" width="17.7109375" style="88" customWidth="1"/>
    <col min="15364" max="15364" width="14.140625" style="88" customWidth="1"/>
    <col min="15365" max="15365" width="37.28125" style="88" customWidth="1"/>
    <col min="15366" max="15366" width="9.140625" style="88" customWidth="1"/>
    <col min="15367" max="15367" width="10.00390625" style="88" customWidth="1"/>
    <col min="15368" max="15368" width="11.8515625" style="88" customWidth="1"/>
    <col min="15369" max="15369" width="13.7109375" style="88" customWidth="1"/>
    <col min="15370" max="15616" width="9.140625" style="88" customWidth="1"/>
    <col min="15617" max="15617" width="18.7109375" style="88" customWidth="1"/>
    <col min="15618" max="15618" width="13.28125" style="88" customWidth="1"/>
    <col min="15619" max="15619" width="17.7109375" style="88" customWidth="1"/>
    <col min="15620" max="15620" width="14.140625" style="88" customWidth="1"/>
    <col min="15621" max="15621" width="37.28125" style="88" customWidth="1"/>
    <col min="15622" max="15622" width="9.140625" style="88" customWidth="1"/>
    <col min="15623" max="15623" width="10.00390625" style="88" customWidth="1"/>
    <col min="15624" max="15624" width="11.8515625" style="88" customWidth="1"/>
    <col min="15625" max="15625" width="13.7109375" style="88" customWidth="1"/>
    <col min="15626" max="15872" width="9.140625" style="88" customWidth="1"/>
    <col min="15873" max="15873" width="18.7109375" style="88" customWidth="1"/>
    <col min="15874" max="15874" width="13.28125" style="88" customWidth="1"/>
    <col min="15875" max="15875" width="17.7109375" style="88" customWidth="1"/>
    <col min="15876" max="15876" width="14.140625" style="88" customWidth="1"/>
    <col min="15877" max="15877" width="37.28125" style="88" customWidth="1"/>
    <col min="15878" max="15878" width="9.140625" style="88" customWidth="1"/>
    <col min="15879" max="15879" width="10.00390625" style="88" customWidth="1"/>
    <col min="15880" max="15880" width="11.8515625" style="88" customWidth="1"/>
    <col min="15881" max="15881" width="13.7109375" style="88" customWidth="1"/>
    <col min="15882" max="16128" width="9.140625" style="88" customWidth="1"/>
    <col min="16129" max="16129" width="18.7109375" style="88" customWidth="1"/>
    <col min="16130" max="16130" width="13.28125" style="88" customWidth="1"/>
    <col min="16131" max="16131" width="17.7109375" style="88" customWidth="1"/>
    <col min="16132" max="16132" width="14.140625" style="88" customWidth="1"/>
    <col min="16133" max="16133" width="37.28125" style="88" customWidth="1"/>
    <col min="16134" max="16134" width="9.140625" style="88" customWidth="1"/>
    <col min="16135" max="16135" width="10.00390625" style="88" customWidth="1"/>
    <col min="16136" max="16136" width="11.8515625" style="88" customWidth="1"/>
    <col min="16137" max="16137" width="13.7109375" style="88" customWidth="1"/>
    <col min="16138" max="16384" width="9.140625" style="88" customWidth="1"/>
  </cols>
  <sheetData>
    <row r="1" spans="1:9" ht="15">
      <c r="A1" s="127" t="str">
        <f>'[2]Orçamento'!A1</f>
        <v xml:space="preserve">OBRA: </v>
      </c>
      <c r="B1" s="254" t="str">
        <f>'[2]Orçamento'!D1</f>
        <v xml:space="preserve">PAVIMENTAÇÃO PISO EM BLOQUETE SEXTAVADO </v>
      </c>
      <c r="C1" s="255"/>
      <c r="D1" s="255"/>
      <c r="E1" s="255"/>
      <c r="F1" s="255"/>
      <c r="G1" s="255"/>
      <c r="H1" s="255"/>
      <c r="I1" s="256"/>
    </row>
    <row r="2" spans="1:9" ht="15">
      <c r="A2" s="127" t="str">
        <f>'[2]Orçamento'!A2</f>
        <v xml:space="preserve">CONVENENTE:  </v>
      </c>
      <c r="B2" s="254" t="str">
        <f>'[2]Orçamento'!D2</f>
        <v>PREFEITURA MUNICIPAL DE OURÉM - PARÁ</v>
      </c>
      <c r="C2" s="255"/>
      <c r="D2" s="255"/>
      <c r="E2" s="255"/>
      <c r="F2" s="255"/>
      <c r="G2" s="255"/>
      <c r="H2" s="255"/>
      <c r="I2" s="256"/>
    </row>
    <row r="3" spans="1:9" ht="15">
      <c r="A3" s="127" t="str">
        <f>'[2]Orçamento'!A3</f>
        <v xml:space="preserve">DATA: </v>
      </c>
      <c r="B3" s="271" t="s">
        <v>240</v>
      </c>
      <c r="C3" s="272"/>
      <c r="D3" s="272"/>
      <c r="E3" s="272"/>
      <c r="F3" s="272"/>
      <c r="G3" s="272"/>
      <c r="H3" s="272"/>
      <c r="I3" s="273"/>
    </row>
    <row r="4" spans="1:9" ht="45" customHeight="1">
      <c r="A4" s="127" t="str">
        <f>'[2]Orçamento'!A4</f>
        <v xml:space="preserve">LOCAL: </v>
      </c>
      <c r="B4" s="257" t="str">
        <f>'[2]Orçamento'!D4</f>
        <v>RUA SEM NOME (ENTRE RUA HERMENEGILDO ALVES E RUA PE. ANGELO MORETTI) E PASSAGEM HERÁCLITO SILVA (ENTRE RUA 24 DE MAIO E RUA SÃO FRANCISCO) - OURÉM, PARÁ</v>
      </c>
      <c r="C4" s="258"/>
      <c r="D4" s="258"/>
      <c r="E4" s="258"/>
      <c r="F4" s="258"/>
      <c r="G4" s="128"/>
      <c r="H4" s="128"/>
      <c r="I4" s="129"/>
    </row>
    <row r="5" spans="1:9" ht="15">
      <c r="A5" s="127" t="str">
        <f>'[2]Orçamento'!A5</f>
        <v xml:space="preserve">VALOR: </v>
      </c>
      <c r="B5" s="259">
        <f>'ORÇ.'!H23</f>
        <v>189643.94</v>
      </c>
      <c r="C5" s="260"/>
      <c r="D5" s="260"/>
      <c r="E5" s="260"/>
      <c r="F5" s="260"/>
      <c r="G5" s="260"/>
      <c r="H5" s="260"/>
      <c r="I5" s="261"/>
    </row>
    <row r="6" spans="1:9" ht="15">
      <c r="A6" s="127" t="str">
        <f>'[2]Orçamento'!A6</f>
        <v>BDI</v>
      </c>
      <c r="B6" s="262">
        <f>'ORÇ.'!J8</f>
        <v>0.277</v>
      </c>
      <c r="C6" s="263"/>
      <c r="D6" s="263"/>
      <c r="E6" s="263"/>
      <c r="F6" s="263"/>
      <c r="G6" s="263"/>
      <c r="H6" s="263"/>
      <c r="I6" s="264"/>
    </row>
    <row r="7" spans="1:9" ht="15">
      <c r="A7" s="127" t="str">
        <f>'[2]Orçamento'!A7</f>
        <v>REFERÊNCIA:</v>
      </c>
      <c r="B7" s="248" t="s">
        <v>164</v>
      </c>
      <c r="C7" s="249"/>
      <c r="D7" s="249"/>
      <c r="E7" s="249"/>
      <c r="F7" s="249"/>
      <c r="G7" s="249"/>
      <c r="H7" s="249"/>
      <c r="I7" s="250"/>
    </row>
    <row r="8" ht="13.5" thickBot="1"/>
    <row r="9" spans="1:9" ht="18.75" thickBot="1">
      <c r="A9" s="251" t="s">
        <v>166</v>
      </c>
      <c r="B9" s="252"/>
      <c r="C9" s="252"/>
      <c r="D9" s="252"/>
      <c r="E9" s="252"/>
      <c r="F9" s="252"/>
      <c r="G9" s="252"/>
      <c r="H9" s="252"/>
      <c r="I9" s="253"/>
    </row>
    <row r="10" spans="1:9" ht="15">
      <c r="A10" s="238" t="s">
        <v>220</v>
      </c>
      <c r="B10" s="239"/>
      <c r="C10" s="239"/>
      <c r="D10" s="239"/>
      <c r="E10" s="239"/>
      <c r="F10" s="239"/>
      <c r="G10" s="239"/>
      <c r="H10" s="239"/>
      <c r="I10" s="240"/>
    </row>
    <row r="11" spans="1:9" ht="15">
      <c r="A11" s="131" t="s">
        <v>45</v>
      </c>
      <c r="B11" s="132"/>
      <c r="C11" s="133" t="s">
        <v>168</v>
      </c>
      <c r="D11" s="134"/>
      <c r="E11" s="134"/>
      <c r="F11" s="134"/>
      <c r="G11" s="134"/>
      <c r="H11" s="135" t="s">
        <v>169</v>
      </c>
      <c r="I11" s="136" t="str">
        <f>'[2]Orçamento'!E15</f>
        <v>m²</v>
      </c>
    </row>
    <row r="12" spans="1:9" ht="14.25">
      <c r="A12" s="137" t="s">
        <v>132</v>
      </c>
      <c r="B12" s="138"/>
      <c r="C12" s="241" t="str">
        <f>'[2]Orçamento'!D15</f>
        <v>Barracão de madeira/Almoxarifado</v>
      </c>
      <c r="D12" s="242"/>
      <c r="E12" s="242"/>
      <c r="F12" s="242"/>
      <c r="G12" s="242"/>
      <c r="H12" s="242"/>
      <c r="I12" s="243"/>
    </row>
    <row r="13" spans="1:9" ht="15">
      <c r="A13" s="139" t="s">
        <v>170</v>
      </c>
      <c r="B13" s="140" t="s">
        <v>8</v>
      </c>
      <c r="C13" s="141"/>
      <c r="D13" s="142"/>
      <c r="E13" s="142"/>
      <c r="F13" s="143" t="s">
        <v>171</v>
      </c>
      <c r="G13" s="143" t="s">
        <v>12</v>
      </c>
      <c r="H13" s="144" t="s">
        <v>172</v>
      </c>
      <c r="I13" s="145" t="s">
        <v>14</v>
      </c>
    </row>
    <row r="14" spans="1:9" ht="14.25">
      <c r="A14" s="146" t="s">
        <v>18</v>
      </c>
      <c r="B14" s="147" t="s">
        <v>173</v>
      </c>
      <c r="C14" s="244" t="s">
        <v>174</v>
      </c>
      <c r="D14" s="245"/>
      <c r="E14" s="245"/>
      <c r="F14" s="148" t="s">
        <v>175</v>
      </c>
      <c r="G14" s="149">
        <v>0.5</v>
      </c>
      <c r="H14" s="150">
        <v>23.76</v>
      </c>
      <c r="I14" s="151">
        <f aca="true" t="shared" si="0" ref="I14:I28">ROUND((G14*H14),2)</f>
        <v>11.88</v>
      </c>
    </row>
    <row r="15" spans="1:9" ht="14.25">
      <c r="A15" s="152" t="s">
        <v>18</v>
      </c>
      <c r="B15" s="147" t="s">
        <v>176</v>
      </c>
      <c r="C15" s="246" t="s">
        <v>177</v>
      </c>
      <c r="D15" s="246"/>
      <c r="E15" s="246"/>
      <c r="F15" s="148" t="s">
        <v>178</v>
      </c>
      <c r="G15" s="149">
        <v>0.38</v>
      </c>
      <c r="H15" s="150">
        <v>110</v>
      </c>
      <c r="I15" s="153">
        <f t="shared" si="0"/>
        <v>41.8</v>
      </c>
    </row>
    <row r="16" spans="1:9" ht="14.25">
      <c r="A16" s="152" t="s">
        <v>18</v>
      </c>
      <c r="B16" s="147" t="s">
        <v>179</v>
      </c>
      <c r="C16" s="246" t="s">
        <v>180</v>
      </c>
      <c r="D16" s="246"/>
      <c r="E16" s="246"/>
      <c r="F16" s="148" t="s">
        <v>178</v>
      </c>
      <c r="G16" s="149">
        <v>0.14</v>
      </c>
      <c r="H16" s="150">
        <v>160</v>
      </c>
      <c r="I16" s="153">
        <f t="shared" si="0"/>
        <v>22.4</v>
      </c>
    </row>
    <row r="17" spans="1:9" ht="14.25">
      <c r="A17" s="152" t="s">
        <v>18</v>
      </c>
      <c r="B17" s="147" t="s">
        <v>181</v>
      </c>
      <c r="C17" s="246" t="s">
        <v>182</v>
      </c>
      <c r="D17" s="246"/>
      <c r="E17" s="246"/>
      <c r="F17" s="148" t="s">
        <v>178</v>
      </c>
      <c r="G17" s="149">
        <v>0.17</v>
      </c>
      <c r="H17" s="150">
        <v>160</v>
      </c>
      <c r="I17" s="153">
        <f t="shared" si="0"/>
        <v>27.2</v>
      </c>
    </row>
    <row r="18" spans="1:9" ht="14.25">
      <c r="A18" s="152" t="s">
        <v>18</v>
      </c>
      <c r="B18" s="147" t="s">
        <v>183</v>
      </c>
      <c r="C18" s="244" t="s">
        <v>184</v>
      </c>
      <c r="D18" s="245"/>
      <c r="E18" s="247"/>
      <c r="F18" s="148" t="s">
        <v>178</v>
      </c>
      <c r="G18" s="149">
        <v>0.05</v>
      </c>
      <c r="H18" s="150">
        <v>223.99</v>
      </c>
      <c r="I18" s="153">
        <f t="shared" si="0"/>
        <v>11.2</v>
      </c>
    </row>
    <row r="19" spans="1:9" ht="14.25">
      <c r="A19" s="152" t="s">
        <v>18</v>
      </c>
      <c r="B19" s="147" t="s">
        <v>185</v>
      </c>
      <c r="C19" s="244" t="s">
        <v>186</v>
      </c>
      <c r="D19" s="245"/>
      <c r="E19" s="247"/>
      <c r="F19" s="148" t="s">
        <v>187</v>
      </c>
      <c r="G19" s="149">
        <v>0.02</v>
      </c>
      <c r="H19" s="150">
        <v>7.8</v>
      </c>
      <c r="I19" s="153">
        <f t="shared" si="0"/>
        <v>0.16</v>
      </c>
    </row>
    <row r="20" spans="1:9" ht="14.25">
      <c r="A20" s="152" t="s">
        <v>18</v>
      </c>
      <c r="B20" s="147" t="s">
        <v>188</v>
      </c>
      <c r="C20" s="233" t="s">
        <v>189</v>
      </c>
      <c r="D20" s="234"/>
      <c r="E20" s="236"/>
      <c r="F20" s="148" t="s">
        <v>187</v>
      </c>
      <c r="G20" s="149">
        <v>0.5</v>
      </c>
      <c r="H20" s="150">
        <v>0.68</v>
      </c>
      <c r="I20" s="153">
        <f t="shared" si="0"/>
        <v>0.34</v>
      </c>
    </row>
    <row r="21" spans="1:9" ht="14.25">
      <c r="A21" s="152" t="s">
        <v>18</v>
      </c>
      <c r="B21" s="147" t="s">
        <v>190</v>
      </c>
      <c r="C21" s="233" t="s">
        <v>191</v>
      </c>
      <c r="D21" s="234"/>
      <c r="E21" s="236"/>
      <c r="F21" s="148" t="s">
        <v>187</v>
      </c>
      <c r="G21" s="149">
        <v>0.02</v>
      </c>
      <c r="H21" s="150">
        <v>67.55</v>
      </c>
      <c r="I21" s="153">
        <f t="shared" si="0"/>
        <v>1.35</v>
      </c>
    </row>
    <row r="22" spans="1:9" ht="14.25">
      <c r="A22" s="152" t="s">
        <v>18</v>
      </c>
      <c r="B22" s="147" t="s">
        <v>192</v>
      </c>
      <c r="C22" s="233" t="s">
        <v>193</v>
      </c>
      <c r="D22" s="234"/>
      <c r="E22" s="236"/>
      <c r="F22" s="148" t="s">
        <v>187</v>
      </c>
      <c r="G22" s="149">
        <v>0.04</v>
      </c>
      <c r="H22" s="150">
        <v>2</v>
      </c>
      <c r="I22" s="153">
        <f t="shared" si="0"/>
        <v>0.08</v>
      </c>
    </row>
    <row r="23" spans="1:9" ht="14.25">
      <c r="A23" s="152" t="s">
        <v>18</v>
      </c>
      <c r="B23" s="147" t="s">
        <v>194</v>
      </c>
      <c r="C23" s="233" t="s">
        <v>195</v>
      </c>
      <c r="D23" s="234"/>
      <c r="E23" s="236"/>
      <c r="F23" s="148" t="s">
        <v>187</v>
      </c>
      <c r="G23" s="149">
        <v>0.19</v>
      </c>
      <c r="H23" s="150">
        <v>18.75</v>
      </c>
      <c r="I23" s="153">
        <f t="shared" si="0"/>
        <v>3.56</v>
      </c>
    </row>
    <row r="24" spans="1:9" ht="14.25">
      <c r="A24" s="152" t="s">
        <v>18</v>
      </c>
      <c r="B24" s="147" t="s">
        <v>196</v>
      </c>
      <c r="C24" s="233" t="s">
        <v>197</v>
      </c>
      <c r="D24" s="234"/>
      <c r="E24" s="236"/>
      <c r="F24" s="148" t="s">
        <v>175</v>
      </c>
      <c r="G24" s="149">
        <v>0.042</v>
      </c>
      <c r="H24" s="150">
        <v>13.92</v>
      </c>
      <c r="I24" s="153">
        <f t="shared" si="0"/>
        <v>0.58</v>
      </c>
    </row>
    <row r="25" spans="1:9" ht="14.25">
      <c r="A25" s="152" t="s">
        <v>18</v>
      </c>
      <c r="B25" s="147" t="s">
        <v>198</v>
      </c>
      <c r="C25" s="233" t="s">
        <v>199</v>
      </c>
      <c r="D25" s="234"/>
      <c r="E25" s="236"/>
      <c r="F25" s="148" t="s">
        <v>187</v>
      </c>
      <c r="G25" s="149">
        <v>0.02</v>
      </c>
      <c r="H25" s="150">
        <v>25.6</v>
      </c>
      <c r="I25" s="153">
        <f t="shared" si="0"/>
        <v>0.51</v>
      </c>
    </row>
    <row r="26" spans="1:9" ht="14.25">
      <c r="A26" s="152" t="s">
        <v>18</v>
      </c>
      <c r="B26" s="147" t="s">
        <v>200</v>
      </c>
      <c r="C26" s="233" t="s">
        <v>201</v>
      </c>
      <c r="D26" s="234"/>
      <c r="E26" s="236"/>
      <c r="F26" s="148" t="s">
        <v>187</v>
      </c>
      <c r="G26" s="149">
        <v>0.82</v>
      </c>
      <c r="H26" s="150">
        <v>15.07</v>
      </c>
      <c r="I26" s="153">
        <f t="shared" si="0"/>
        <v>12.36</v>
      </c>
    </row>
    <row r="27" spans="1:9" ht="14.25">
      <c r="A27" s="152" t="s">
        <v>18</v>
      </c>
      <c r="B27" s="147">
        <v>280013</v>
      </c>
      <c r="C27" s="233" t="s">
        <v>202</v>
      </c>
      <c r="D27" s="234"/>
      <c r="E27" s="236"/>
      <c r="F27" s="148" t="s">
        <v>203</v>
      </c>
      <c r="G27" s="149">
        <v>6.7</v>
      </c>
      <c r="H27" s="150">
        <v>23.61</v>
      </c>
      <c r="I27" s="153">
        <f t="shared" si="0"/>
        <v>158.19</v>
      </c>
    </row>
    <row r="28" spans="1:9" ht="14.25">
      <c r="A28" s="152" t="s">
        <v>18</v>
      </c>
      <c r="B28" s="147">
        <v>280026</v>
      </c>
      <c r="C28" s="233" t="s">
        <v>204</v>
      </c>
      <c r="D28" s="234"/>
      <c r="E28" s="236"/>
      <c r="F28" s="148" t="s">
        <v>203</v>
      </c>
      <c r="G28" s="149">
        <v>7.5</v>
      </c>
      <c r="H28" s="150">
        <v>19.16</v>
      </c>
      <c r="I28" s="153">
        <f t="shared" si="0"/>
        <v>143.7</v>
      </c>
    </row>
    <row r="29" spans="1:9" ht="15.75" thickBot="1">
      <c r="A29" s="154"/>
      <c r="B29" s="155"/>
      <c r="C29" s="237" t="s">
        <v>205</v>
      </c>
      <c r="D29" s="237"/>
      <c r="E29" s="237"/>
      <c r="F29" s="237"/>
      <c r="G29" s="156"/>
      <c r="H29" s="157"/>
      <c r="I29" s="158">
        <f>SUM(I14:I28)</f>
        <v>435.31</v>
      </c>
    </row>
    <row r="30" ht="13.5" thickBot="1"/>
    <row r="31" spans="1:9" ht="15">
      <c r="A31" s="238" t="s">
        <v>167</v>
      </c>
      <c r="B31" s="239"/>
      <c r="C31" s="239"/>
      <c r="D31" s="239"/>
      <c r="E31" s="239"/>
      <c r="F31" s="239"/>
      <c r="G31" s="239"/>
      <c r="H31" s="239"/>
      <c r="I31" s="240"/>
    </row>
    <row r="32" spans="1:9" ht="15">
      <c r="A32" s="131" t="s">
        <v>45</v>
      </c>
      <c r="B32" s="132"/>
      <c r="C32" s="133" t="s">
        <v>168</v>
      </c>
      <c r="D32" s="134"/>
      <c r="E32" s="134"/>
      <c r="F32" s="134"/>
      <c r="G32" s="134"/>
      <c r="H32" s="135" t="s">
        <v>169</v>
      </c>
      <c r="I32" s="136" t="str">
        <f>'ORÇ.'!E18</f>
        <v>m³</v>
      </c>
    </row>
    <row r="33" spans="1:9" ht="45.75" customHeight="1">
      <c r="A33" s="137" t="s">
        <v>133</v>
      </c>
      <c r="B33" s="138"/>
      <c r="C33" s="241" t="str">
        <f>'ORÇ.'!D18</f>
        <v>EXECUÇÃO E COMPACTAÇÃO DE BASE E OU SUB-BASE PARA PAVIMENTAÇÃO DE SOLO (PREDOMINANTEMENTE ARENOSO) BRITA - 40/60 - EXCLUSIVE SOLO, ESCAVAÇÃO, CARGA E TRANSPORTE. AF_11/2019</v>
      </c>
      <c r="D33" s="242"/>
      <c r="E33" s="242"/>
      <c r="F33" s="242"/>
      <c r="G33" s="242"/>
      <c r="H33" s="242"/>
      <c r="I33" s="243"/>
    </row>
    <row r="34" spans="1:9" ht="14.25" customHeight="1">
      <c r="A34" s="139" t="s">
        <v>170</v>
      </c>
      <c r="B34" s="140" t="s">
        <v>8</v>
      </c>
      <c r="C34" s="141"/>
      <c r="D34" s="142"/>
      <c r="E34" s="142"/>
      <c r="F34" s="143" t="s">
        <v>171</v>
      </c>
      <c r="G34" s="143" t="s">
        <v>12</v>
      </c>
      <c r="H34" s="144" t="s">
        <v>172</v>
      </c>
      <c r="I34" s="145" t="s">
        <v>14</v>
      </c>
    </row>
    <row r="35" spans="1:9" ht="29.25" customHeight="1">
      <c r="A35" s="146" t="s">
        <v>15</v>
      </c>
      <c r="B35" s="147">
        <v>4721</v>
      </c>
      <c r="C35" s="244" t="s">
        <v>221</v>
      </c>
      <c r="D35" s="245"/>
      <c r="E35" s="245"/>
      <c r="F35" s="148" t="s">
        <v>17</v>
      </c>
      <c r="G35" s="149">
        <v>0.825</v>
      </c>
      <c r="H35" s="150">
        <v>198.95</v>
      </c>
      <c r="I35" s="151">
        <f aca="true" t="shared" si="1" ref="I35:I46">ROUND((G35*H35),2)</f>
        <v>164.13</v>
      </c>
    </row>
    <row r="36" spans="1:9" ht="60.75" customHeight="1">
      <c r="A36" s="146" t="s">
        <v>15</v>
      </c>
      <c r="B36" s="147">
        <v>5684</v>
      </c>
      <c r="C36" s="246" t="s">
        <v>222</v>
      </c>
      <c r="D36" s="246"/>
      <c r="E36" s="246"/>
      <c r="F36" s="148" t="s">
        <v>223</v>
      </c>
      <c r="G36" s="159">
        <v>0.012</v>
      </c>
      <c r="H36" s="150">
        <v>157.61</v>
      </c>
      <c r="I36" s="153">
        <f t="shared" si="1"/>
        <v>1.89</v>
      </c>
    </row>
    <row r="37" spans="1:9" ht="53.25" customHeight="1">
      <c r="A37" s="146" t="s">
        <v>15</v>
      </c>
      <c r="B37" s="147">
        <v>5685</v>
      </c>
      <c r="C37" s="246" t="s">
        <v>224</v>
      </c>
      <c r="D37" s="246"/>
      <c r="E37" s="246"/>
      <c r="F37" s="148" t="s">
        <v>225</v>
      </c>
      <c r="G37" s="159">
        <v>0.028</v>
      </c>
      <c r="H37" s="150">
        <v>61.59</v>
      </c>
      <c r="I37" s="153">
        <f t="shared" si="1"/>
        <v>1.72</v>
      </c>
    </row>
    <row r="38" spans="1:9" ht="64.5" customHeight="1">
      <c r="A38" s="146" t="s">
        <v>15</v>
      </c>
      <c r="B38" s="147">
        <v>5901</v>
      </c>
      <c r="C38" s="246" t="s">
        <v>227</v>
      </c>
      <c r="D38" s="246"/>
      <c r="E38" s="246"/>
      <c r="F38" s="148" t="s">
        <v>223</v>
      </c>
      <c r="G38" s="159">
        <v>0.004</v>
      </c>
      <c r="H38" s="150">
        <v>294.19</v>
      </c>
      <c r="I38" s="153">
        <v>1.17</v>
      </c>
    </row>
    <row r="39" spans="1:9" ht="58.5" customHeight="1">
      <c r="A39" s="146" t="s">
        <v>15</v>
      </c>
      <c r="B39" s="147">
        <v>5903</v>
      </c>
      <c r="C39" s="244" t="s">
        <v>228</v>
      </c>
      <c r="D39" s="245"/>
      <c r="E39" s="247"/>
      <c r="F39" s="148" t="s">
        <v>225</v>
      </c>
      <c r="G39" s="159">
        <v>0.036</v>
      </c>
      <c r="H39" s="150">
        <v>60.25</v>
      </c>
      <c r="I39" s="153">
        <v>2.16</v>
      </c>
    </row>
    <row r="40" spans="1:9" ht="35.25" customHeight="1">
      <c r="A40" s="146" t="s">
        <v>15</v>
      </c>
      <c r="B40" s="147">
        <v>5921</v>
      </c>
      <c r="C40" s="244" t="s">
        <v>229</v>
      </c>
      <c r="D40" s="245"/>
      <c r="E40" s="247"/>
      <c r="F40" s="148" t="s">
        <v>223</v>
      </c>
      <c r="G40" s="159">
        <v>0.008</v>
      </c>
      <c r="H40" s="150">
        <v>5.63</v>
      </c>
      <c r="I40" s="153">
        <v>0.04</v>
      </c>
    </row>
    <row r="41" spans="1:9" ht="26.25" customHeight="1">
      <c r="A41" s="146" t="s">
        <v>15</v>
      </c>
      <c r="B41" s="147">
        <v>5923</v>
      </c>
      <c r="C41" s="233" t="s">
        <v>230</v>
      </c>
      <c r="D41" s="234"/>
      <c r="E41" s="236"/>
      <c r="F41" s="148" t="s">
        <v>225</v>
      </c>
      <c r="G41" s="159">
        <v>0.032</v>
      </c>
      <c r="H41" s="150">
        <v>3.5</v>
      </c>
      <c r="I41" s="153">
        <f t="shared" si="1"/>
        <v>0.11</v>
      </c>
    </row>
    <row r="42" spans="1:9" ht="41.25" customHeight="1">
      <c r="A42" s="146" t="s">
        <v>15</v>
      </c>
      <c r="B42" s="147">
        <v>5932</v>
      </c>
      <c r="C42" s="233" t="s">
        <v>231</v>
      </c>
      <c r="D42" s="234"/>
      <c r="E42" s="236"/>
      <c r="F42" s="148" t="s">
        <v>223</v>
      </c>
      <c r="G42" s="159">
        <v>0.008</v>
      </c>
      <c r="H42" s="150">
        <v>265.83</v>
      </c>
      <c r="I42" s="153">
        <v>2.12</v>
      </c>
    </row>
    <row r="43" spans="1:9" ht="45.75" customHeight="1">
      <c r="A43" s="146" t="s">
        <v>15</v>
      </c>
      <c r="B43" s="147">
        <v>5934</v>
      </c>
      <c r="C43" s="233" t="s">
        <v>232</v>
      </c>
      <c r="D43" s="234"/>
      <c r="E43" s="236"/>
      <c r="F43" s="148" t="s">
        <v>225</v>
      </c>
      <c r="G43" s="159">
        <v>0.032</v>
      </c>
      <c r="H43" s="150">
        <v>96.14</v>
      </c>
      <c r="I43" s="153">
        <v>3.07</v>
      </c>
    </row>
    <row r="44" spans="1:9" ht="14.25">
      <c r="A44" s="146" t="s">
        <v>15</v>
      </c>
      <c r="B44" s="147">
        <v>88316</v>
      </c>
      <c r="C44" s="233" t="s">
        <v>204</v>
      </c>
      <c r="D44" s="234"/>
      <c r="E44" s="236"/>
      <c r="F44" s="148" t="s">
        <v>226</v>
      </c>
      <c r="G44" s="159">
        <v>0.16</v>
      </c>
      <c r="H44" s="150">
        <v>21.15</v>
      </c>
      <c r="I44" s="153">
        <f t="shared" si="1"/>
        <v>3.38</v>
      </c>
    </row>
    <row r="45" spans="1:9" ht="30.75" customHeight="1">
      <c r="A45" s="146" t="s">
        <v>15</v>
      </c>
      <c r="B45" s="147">
        <v>89035</v>
      </c>
      <c r="C45" s="233" t="s">
        <v>233</v>
      </c>
      <c r="D45" s="234"/>
      <c r="E45" s="236"/>
      <c r="F45" s="148" t="s">
        <v>223</v>
      </c>
      <c r="G45" s="159">
        <v>0.008</v>
      </c>
      <c r="H45" s="150">
        <v>122.55</v>
      </c>
      <c r="I45" s="153">
        <f t="shared" si="1"/>
        <v>0.98</v>
      </c>
    </row>
    <row r="46" spans="1:9" ht="33" customHeight="1">
      <c r="A46" s="146" t="s">
        <v>15</v>
      </c>
      <c r="B46" s="147">
        <v>89036</v>
      </c>
      <c r="C46" s="233" t="s">
        <v>234</v>
      </c>
      <c r="D46" s="234"/>
      <c r="E46" s="236"/>
      <c r="F46" s="148" t="s">
        <v>225</v>
      </c>
      <c r="G46" s="159">
        <v>0.032</v>
      </c>
      <c r="H46" s="150">
        <v>41.28</v>
      </c>
      <c r="I46" s="153">
        <f t="shared" si="1"/>
        <v>1.32</v>
      </c>
    </row>
    <row r="47" spans="1:9" ht="63.75" customHeight="1">
      <c r="A47" s="146" t="s">
        <v>15</v>
      </c>
      <c r="B47" s="147">
        <v>96463</v>
      </c>
      <c r="C47" s="233" t="s">
        <v>235</v>
      </c>
      <c r="D47" s="234"/>
      <c r="E47" s="236"/>
      <c r="F47" s="148" t="s">
        <v>223</v>
      </c>
      <c r="G47" s="159">
        <v>0.005</v>
      </c>
      <c r="H47" s="150">
        <v>215.16</v>
      </c>
      <c r="I47" s="153">
        <v>1.07</v>
      </c>
    </row>
    <row r="48" spans="1:9" ht="61.5" customHeight="1">
      <c r="A48" s="146" t="s">
        <v>15</v>
      </c>
      <c r="B48" s="147">
        <v>96464</v>
      </c>
      <c r="C48" s="233" t="s">
        <v>236</v>
      </c>
      <c r="D48" s="234"/>
      <c r="E48" s="236"/>
      <c r="F48" s="148" t="s">
        <v>225</v>
      </c>
      <c r="G48" s="149">
        <v>0.035</v>
      </c>
      <c r="H48" s="150">
        <v>85.91</v>
      </c>
      <c r="I48" s="153">
        <v>3</v>
      </c>
    </row>
    <row r="49" spans="1:9" ht="14.25" customHeight="1" thickBot="1">
      <c r="A49" s="154"/>
      <c r="B49" s="155"/>
      <c r="C49" s="237" t="s">
        <v>205</v>
      </c>
      <c r="D49" s="237"/>
      <c r="E49" s="237"/>
      <c r="F49" s="237"/>
      <c r="G49" s="156"/>
      <c r="H49" s="157"/>
      <c r="I49" s="158">
        <f>SUM(I35:I48)</f>
        <v>186.15999999999994</v>
      </c>
    </row>
    <row r="50" ht="13.5" thickBot="1"/>
    <row r="51" spans="1:9" ht="15">
      <c r="A51" s="238" t="s">
        <v>206</v>
      </c>
      <c r="B51" s="239"/>
      <c r="C51" s="239"/>
      <c r="D51" s="239"/>
      <c r="E51" s="239"/>
      <c r="F51" s="239"/>
      <c r="G51" s="239"/>
      <c r="H51" s="239"/>
      <c r="I51" s="240"/>
    </row>
    <row r="52" spans="1:9" ht="15">
      <c r="A52" s="131" t="s">
        <v>45</v>
      </c>
      <c r="B52" s="132"/>
      <c r="C52" s="133" t="s">
        <v>168</v>
      </c>
      <c r="D52" s="134"/>
      <c r="E52" s="134"/>
      <c r="F52" s="134"/>
      <c r="G52" s="134"/>
      <c r="H52" s="135" t="s">
        <v>169</v>
      </c>
      <c r="I52" s="136" t="str">
        <f>'[2]Orçamento'!E18</f>
        <v>m</v>
      </c>
    </row>
    <row r="53" spans="1:9" ht="27" customHeight="1">
      <c r="A53" s="137" t="s">
        <v>134</v>
      </c>
      <c r="B53" s="138"/>
      <c r="C53" s="241" t="str">
        <f>'[2]Orçamento'!D18</f>
        <v>EXECUÇÃO DE SARJETA DE CONCRETO USINADO, MOLDADA IN LOCO EM TRECHO RETO, 30 CM BASE X 15 CM ALTURA. AF_06/2016</v>
      </c>
      <c r="D53" s="242"/>
      <c r="E53" s="242"/>
      <c r="F53" s="242"/>
      <c r="G53" s="242"/>
      <c r="H53" s="242"/>
      <c r="I53" s="243"/>
    </row>
    <row r="54" spans="1:9" ht="15">
      <c r="A54" s="139" t="s">
        <v>170</v>
      </c>
      <c r="B54" s="140" t="s">
        <v>8</v>
      </c>
      <c r="C54" s="141"/>
      <c r="D54" s="142"/>
      <c r="E54" s="142"/>
      <c r="F54" s="143" t="s">
        <v>171</v>
      </c>
      <c r="G54" s="143" t="s">
        <v>12</v>
      </c>
      <c r="H54" s="144" t="s">
        <v>172</v>
      </c>
      <c r="I54" s="145" t="s">
        <v>14</v>
      </c>
    </row>
    <row r="55" spans="1:9" ht="29.25" customHeight="1">
      <c r="A55" s="146" t="s">
        <v>15</v>
      </c>
      <c r="B55" s="147">
        <v>370</v>
      </c>
      <c r="C55" s="233" t="s">
        <v>216</v>
      </c>
      <c r="D55" s="234"/>
      <c r="E55" s="234"/>
      <c r="F55" s="148" t="s">
        <v>17</v>
      </c>
      <c r="G55" s="149">
        <v>0.01</v>
      </c>
      <c r="H55" s="150">
        <v>90</v>
      </c>
      <c r="I55" s="151">
        <f aca="true" t="shared" si="2" ref="I55:I60">ROUND((G55*H55),2)</f>
        <v>0.9</v>
      </c>
    </row>
    <row r="56" spans="1:9" ht="29.25" customHeight="1">
      <c r="A56" s="146" t="s">
        <v>15</v>
      </c>
      <c r="B56" s="147">
        <v>4517</v>
      </c>
      <c r="C56" s="235" t="s">
        <v>217</v>
      </c>
      <c r="D56" s="235"/>
      <c r="E56" s="235"/>
      <c r="F56" s="148" t="s">
        <v>144</v>
      </c>
      <c r="G56" s="159">
        <v>0.2</v>
      </c>
      <c r="H56" s="150">
        <v>3.8</v>
      </c>
      <c r="I56" s="153">
        <f t="shared" si="2"/>
        <v>0.76</v>
      </c>
    </row>
    <row r="57" spans="1:9" ht="25.5" customHeight="1">
      <c r="A57" s="146" t="s">
        <v>15</v>
      </c>
      <c r="B57" s="147">
        <v>6189</v>
      </c>
      <c r="C57" s="235" t="s">
        <v>218</v>
      </c>
      <c r="D57" s="235"/>
      <c r="E57" s="235"/>
      <c r="F57" s="148" t="s">
        <v>144</v>
      </c>
      <c r="G57" s="159">
        <v>0.125</v>
      </c>
      <c r="H57" s="150">
        <v>25.78</v>
      </c>
      <c r="I57" s="153">
        <f t="shared" si="2"/>
        <v>3.22</v>
      </c>
    </row>
    <row r="58" spans="1:9" ht="41.25" customHeight="1">
      <c r="A58" s="146" t="s">
        <v>15</v>
      </c>
      <c r="B58" s="147">
        <v>34492</v>
      </c>
      <c r="C58" s="235" t="s">
        <v>219</v>
      </c>
      <c r="D58" s="235"/>
      <c r="E58" s="235"/>
      <c r="F58" s="148" t="s">
        <v>17</v>
      </c>
      <c r="G58" s="159">
        <v>0.056</v>
      </c>
      <c r="H58" s="150">
        <v>652.5</v>
      </c>
      <c r="I58" s="153">
        <f t="shared" si="2"/>
        <v>36.54</v>
      </c>
    </row>
    <row r="59" spans="1:9" ht="14.25">
      <c r="A59" s="146" t="s">
        <v>15</v>
      </c>
      <c r="B59" s="160">
        <v>88309</v>
      </c>
      <c r="C59" s="233" t="s">
        <v>214</v>
      </c>
      <c r="D59" s="234"/>
      <c r="E59" s="236"/>
      <c r="F59" s="148" t="s">
        <v>203</v>
      </c>
      <c r="G59" s="161">
        <v>0.498</v>
      </c>
      <c r="H59" s="162">
        <v>26.61</v>
      </c>
      <c r="I59" s="153">
        <f t="shared" si="2"/>
        <v>13.25</v>
      </c>
    </row>
    <row r="60" spans="1:9" ht="14.25">
      <c r="A60" s="146" t="s">
        <v>15</v>
      </c>
      <c r="B60" s="160">
        <v>88316</v>
      </c>
      <c r="C60" s="233" t="s">
        <v>204</v>
      </c>
      <c r="D60" s="234"/>
      <c r="E60" s="236"/>
      <c r="F60" s="148" t="s">
        <v>203</v>
      </c>
      <c r="G60" s="161">
        <v>0.498</v>
      </c>
      <c r="H60" s="162">
        <v>21.15</v>
      </c>
      <c r="I60" s="153">
        <f t="shared" si="2"/>
        <v>10.53</v>
      </c>
    </row>
    <row r="61" spans="1:9" ht="15.75" thickBot="1">
      <c r="A61" s="154"/>
      <c r="B61" s="155"/>
      <c r="C61" s="237" t="s">
        <v>205</v>
      </c>
      <c r="D61" s="237"/>
      <c r="E61" s="237"/>
      <c r="F61" s="237"/>
      <c r="G61" s="156"/>
      <c r="H61" s="157"/>
      <c r="I61" s="158">
        <f>SUM(I55:I60)</f>
        <v>65.2</v>
      </c>
    </row>
    <row r="62" ht="13.5" thickBot="1"/>
    <row r="63" spans="1:9" ht="15">
      <c r="A63" s="238" t="s">
        <v>213</v>
      </c>
      <c r="B63" s="239"/>
      <c r="C63" s="239"/>
      <c r="D63" s="239"/>
      <c r="E63" s="239"/>
      <c r="F63" s="239"/>
      <c r="G63" s="239"/>
      <c r="H63" s="239"/>
      <c r="I63" s="240"/>
    </row>
    <row r="64" spans="1:9" ht="15">
      <c r="A64" s="131" t="s">
        <v>45</v>
      </c>
      <c r="B64" s="132"/>
      <c r="C64" s="133" t="s">
        <v>168</v>
      </c>
      <c r="D64" s="134"/>
      <c r="E64" s="134"/>
      <c r="F64" s="134"/>
      <c r="G64" s="134"/>
      <c r="H64" s="135" t="s">
        <v>169</v>
      </c>
      <c r="I64" s="136" t="str">
        <f>'ORÇ.'!E20</f>
        <v>m</v>
      </c>
    </row>
    <row r="65" spans="1:9" ht="48.75" customHeight="1">
      <c r="A65" s="137" t="s">
        <v>135</v>
      </c>
      <c r="B65" s="138"/>
      <c r="C65" s="241" t="str">
        <f>'ORÇ.'!D20</f>
        <v>ASSENTAMENTO DE GUIA (MEIO-FIO) EM TRECHO RETO, CONFECCIONADA EM CONCRETO PRÉ-FABRICADO, DIMENSÕES 100X15X13X30 CM (COMPRIMENTO X BASE INFERIOR X BASE SUPERIOR X ALTURA), PARA VIAS URBANAS (USO VIÁRIO). AF_06/2016</v>
      </c>
      <c r="D65" s="242"/>
      <c r="E65" s="242"/>
      <c r="F65" s="242"/>
      <c r="G65" s="242"/>
      <c r="H65" s="242"/>
      <c r="I65" s="243"/>
    </row>
    <row r="66" spans="1:9" ht="15">
      <c r="A66" s="139" t="s">
        <v>170</v>
      </c>
      <c r="B66" s="140" t="s">
        <v>8</v>
      </c>
      <c r="C66" s="141"/>
      <c r="D66" s="142"/>
      <c r="E66" s="142"/>
      <c r="F66" s="143" t="s">
        <v>171</v>
      </c>
      <c r="G66" s="143" t="s">
        <v>12</v>
      </c>
      <c r="H66" s="144" t="s">
        <v>172</v>
      </c>
      <c r="I66" s="145" t="s">
        <v>14</v>
      </c>
    </row>
    <row r="67" spans="1:9" ht="29.25" customHeight="1">
      <c r="A67" s="146" t="s">
        <v>15</v>
      </c>
      <c r="B67" s="147">
        <v>370</v>
      </c>
      <c r="C67" s="233" t="s">
        <v>216</v>
      </c>
      <c r="D67" s="234"/>
      <c r="E67" s="234"/>
      <c r="F67" s="148" t="s">
        <v>17</v>
      </c>
      <c r="G67" s="159">
        <v>0.007</v>
      </c>
      <c r="H67" s="150">
        <v>90</v>
      </c>
      <c r="I67" s="151">
        <f aca="true" t="shared" si="3" ref="I67:I71">ROUND((G67*H67),2)</f>
        <v>0.63</v>
      </c>
    </row>
    <row r="68" spans="1:9" ht="29.25" customHeight="1">
      <c r="A68" s="146" t="s">
        <v>15</v>
      </c>
      <c r="B68" s="147">
        <v>4059</v>
      </c>
      <c r="C68" s="235" t="s">
        <v>237</v>
      </c>
      <c r="D68" s="235"/>
      <c r="E68" s="235"/>
      <c r="F68" s="148" t="s">
        <v>144</v>
      </c>
      <c r="G68" s="159">
        <v>1.005</v>
      </c>
      <c r="H68" s="150">
        <v>31.93</v>
      </c>
      <c r="I68" s="153">
        <v>32.08</v>
      </c>
    </row>
    <row r="69" spans="1:9" ht="14.25">
      <c r="A69" s="146" t="s">
        <v>15</v>
      </c>
      <c r="B69" s="160">
        <v>88309</v>
      </c>
      <c r="C69" s="233" t="s">
        <v>214</v>
      </c>
      <c r="D69" s="234"/>
      <c r="E69" s="236"/>
      <c r="F69" s="148" t="s">
        <v>203</v>
      </c>
      <c r="G69" s="161">
        <v>0.394</v>
      </c>
      <c r="H69" s="162">
        <v>26.61</v>
      </c>
      <c r="I69" s="153">
        <f t="shared" si="3"/>
        <v>10.48</v>
      </c>
    </row>
    <row r="70" spans="1:9" ht="14.25">
      <c r="A70" s="146" t="s">
        <v>15</v>
      </c>
      <c r="B70" s="160">
        <v>88316</v>
      </c>
      <c r="C70" s="233" t="s">
        <v>204</v>
      </c>
      <c r="D70" s="234"/>
      <c r="E70" s="236"/>
      <c r="F70" s="148" t="s">
        <v>203</v>
      </c>
      <c r="G70" s="161">
        <v>0.394</v>
      </c>
      <c r="H70" s="162">
        <v>21.15</v>
      </c>
      <c r="I70" s="153">
        <f t="shared" si="3"/>
        <v>8.33</v>
      </c>
    </row>
    <row r="71" spans="1:9" ht="32.25" customHeight="1">
      <c r="A71" s="146" t="s">
        <v>15</v>
      </c>
      <c r="B71" s="160">
        <v>88629</v>
      </c>
      <c r="C71" s="233" t="s">
        <v>238</v>
      </c>
      <c r="D71" s="234"/>
      <c r="E71" s="236"/>
      <c r="F71" s="148" t="s">
        <v>17</v>
      </c>
      <c r="G71" s="161">
        <v>0.002</v>
      </c>
      <c r="H71" s="162">
        <v>886.07</v>
      </c>
      <c r="I71" s="163">
        <f t="shared" si="3"/>
        <v>1.77</v>
      </c>
    </row>
    <row r="72" spans="1:9" ht="15.75" thickBot="1">
      <c r="A72" s="154"/>
      <c r="B72" s="155"/>
      <c r="C72" s="237" t="s">
        <v>205</v>
      </c>
      <c r="D72" s="237"/>
      <c r="E72" s="237"/>
      <c r="F72" s="237"/>
      <c r="G72" s="156"/>
      <c r="H72" s="157"/>
      <c r="I72" s="158">
        <f>SUM(I67:I71)</f>
        <v>53.29</v>
      </c>
    </row>
    <row r="73" ht="13.5" thickBot="1"/>
    <row r="74" spans="1:9" ht="15">
      <c r="A74" s="238" t="s">
        <v>215</v>
      </c>
      <c r="B74" s="239"/>
      <c r="C74" s="239"/>
      <c r="D74" s="239"/>
      <c r="E74" s="239"/>
      <c r="F74" s="239"/>
      <c r="G74" s="239"/>
      <c r="H74" s="239"/>
      <c r="I74" s="240"/>
    </row>
    <row r="75" spans="1:9" ht="15">
      <c r="A75" s="131" t="s">
        <v>45</v>
      </c>
      <c r="B75" s="132"/>
      <c r="C75" s="133" t="s">
        <v>168</v>
      </c>
      <c r="D75" s="134"/>
      <c r="E75" s="134"/>
      <c r="F75" s="134"/>
      <c r="G75" s="134"/>
      <c r="H75" s="135" t="s">
        <v>169</v>
      </c>
      <c r="I75" s="136" t="str">
        <f>'ORÇ.'!E21</f>
        <v>m²</v>
      </c>
    </row>
    <row r="76" spans="1:9" ht="27" customHeight="1">
      <c r="A76" s="137" t="s">
        <v>136</v>
      </c>
      <c r="B76" s="138"/>
      <c r="C76" s="241" t="str">
        <f>'ORÇ.'!D21</f>
        <v>Blokret sextavado e=10cm (incl. colchao de areia e rejuntamento)</v>
      </c>
      <c r="D76" s="242"/>
      <c r="E76" s="242"/>
      <c r="F76" s="242"/>
      <c r="G76" s="242"/>
      <c r="H76" s="242"/>
      <c r="I76" s="243"/>
    </row>
    <row r="77" spans="1:9" ht="15">
      <c r="A77" s="139" t="s">
        <v>170</v>
      </c>
      <c r="B77" s="140" t="s">
        <v>8</v>
      </c>
      <c r="C77" s="141"/>
      <c r="D77" s="142"/>
      <c r="E77" s="142"/>
      <c r="F77" s="143" t="s">
        <v>171</v>
      </c>
      <c r="G77" s="143" t="s">
        <v>12</v>
      </c>
      <c r="H77" s="144" t="s">
        <v>172</v>
      </c>
      <c r="I77" s="145" t="s">
        <v>14</v>
      </c>
    </row>
    <row r="78" spans="1:9" ht="14.25">
      <c r="A78" s="152" t="s">
        <v>18</v>
      </c>
      <c r="B78" s="147" t="s">
        <v>207</v>
      </c>
      <c r="C78" s="233" t="s">
        <v>208</v>
      </c>
      <c r="D78" s="234"/>
      <c r="E78" s="234"/>
      <c r="F78" s="148" t="s">
        <v>16</v>
      </c>
      <c r="G78" s="159">
        <v>1</v>
      </c>
      <c r="H78" s="150">
        <v>79.42</v>
      </c>
      <c r="I78" s="151">
        <f aca="true" t="shared" si="4" ref="I78">ROUND((G78*H78),2)</f>
        <v>79.42</v>
      </c>
    </row>
    <row r="79" spans="1:9" ht="14.25">
      <c r="A79" s="152" t="s">
        <v>18</v>
      </c>
      <c r="B79" s="147" t="s">
        <v>209</v>
      </c>
      <c r="C79" s="235" t="s">
        <v>210</v>
      </c>
      <c r="D79" s="235"/>
      <c r="E79" s="235"/>
      <c r="F79" s="148" t="s">
        <v>17</v>
      </c>
      <c r="G79" s="159">
        <v>0.1</v>
      </c>
      <c r="H79" s="150">
        <v>94.73</v>
      </c>
      <c r="I79" s="153">
        <f>G79*H79</f>
        <v>9.473</v>
      </c>
    </row>
    <row r="80" spans="1:9" ht="14.25">
      <c r="A80" s="152" t="s">
        <v>18</v>
      </c>
      <c r="B80" s="160">
        <v>260765</v>
      </c>
      <c r="C80" s="233" t="s">
        <v>211</v>
      </c>
      <c r="D80" s="234"/>
      <c r="E80" s="236"/>
      <c r="F80" s="148" t="s">
        <v>17</v>
      </c>
      <c r="G80" s="161">
        <v>0.017</v>
      </c>
      <c r="H80" s="162">
        <v>468.61</v>
      </c>
      <c r="I80" s="153">
        <f aca="true" t="shared" si="5" ref="I80:I82">ROUND((G80*H80),2)</f>
        <v>7.97</v>
      </c>
    </row>
    <row r="81" spans="1:9" ht="14.25">
      <c r="A81" s="152" t="s">
        <v>18</v>
      </c>
      <c r="B81" s="160">
        <v>280012</v>
      </c>
      <c r="C81" s="233" t="s">
        <v>212</v>
      </c>
      <c r="D81" s="234"/>
      <c r="E81" s="236"/>
      <c r="F81" s="148" t="s">
        <v>203</v>
      </c>
      <c r="G81" s="161">
        <v>1</v>
      </c>
      <c r="H81" s="162">
        <v>23.74</v>
      </c>
      <c r="I81" s="153">
        <f t="shared" si="5"/>
        <v>23.74</v>
      </c>
    </row>
    <row r="82" spans="1:9" ht="14.25">
      <c r="A82" s="152" t="s">
        <v>18</v>
      </c>
      <c r="B82" s="160">
        <v>280026</v>
      </c>
      <c r="C82" s="233" t="s">
        <v>204</v>
      </c>
      <c r="D82" s="234"/>
      <c r="E82" s="236"/>
      <c r="F82" s="148" t="s">
        <v>203</v>
      </c>
      <c r="G82" s="161">
        <v>1</v>
      </c>
      <c r="H82" s="162">
        <v>19.16</v>
      </c>
      <c r="I82" s="163">
        <f t="shared" si="5"/>
        <v>19.16</v>
      </c>
    </row>
    <row r="83" spans="1:9" ht="15.75" thickBot="1">
      <c r="A83" s="154"/>
      <c r="B83" s="155"/>
      <c r="C83" s="237" t="s">
        <v>205</v>
      </c>
      <c r="D83" s="237"/>
      <c r="E83" s="237"/>
      <c r="F83" s="237"/>
      <c r="G83" s="156"/>
      <c r="H83" s="157"/>
      <c r="I83" s="158">
        <f>SUM(I78:I82)</f>
        <v>139.763</v>
      </c>
    </row>
  </sheetData>
  <mergeCells count="68">
    <mergeCell ref="B6:I6"/>
    <mergeCell ref="B1:I1"/>
    <mergeCell ref="B2:I2"/>
    <mergeCell ref="B3:I3"/>
    <mergeCell ref="B4:F4"/>
    <mergeCell ref="B5:I5"/>
    <mergeCell ref="C19:E19"/>
    <mergeCell ref="B7:I7"/>
    <mergeCell ref="A9:I9"/>
    <mergeCell ref="A10:I10"/>
    <mergeCell ref="C12:I12"/>
    <mergeCell ref="C14:E14"/>
    <mergeCell ref="C15:E15"/>
    <mergeCell ref="C16:E16"/>
    <mergeCell ref="C17:E17"/>
    <mergeCell ref="C18:E18"/>
    <mergeCell ref="C26:E26"/>
    <mergeCell ref="C27:E27"/>
    <mergeCell ref="C28:E28"/>
    <mergeCell ref="C29:F29"/>
    <mergeCell ref="C20:E20"/>
    <mergeCell ref="C21:E21"/>
    <mergeCell ref="C22:E22"/>
    <mergeCell ref="C23:E23"/>
    <mergeCell ref="C24:E24"/>
    <mergeCell ref="C25:E25"/>
    <mergeCell ref="C43:E43"/>
    <mergeCell ref="C44:E44"/>
    <mergeCell ref="C45:E45"/>
    <mergeCell ref="C46:E46"/>
    <mergeCell ref="C47:E47"/>
    <mergeCell ref="A31:I31"/>
    <mergeCell ref="C33:I33"/>
    <mergeCell ref="C35:E35"/>
    <mergeCell ref="C41:E41"/>
    <mergeCell ref="C42:E42"/>
    <mergeCell ref="C36:E36"/>
    <mergeCell ref="C37:E37"/>
    <mergeCell ref="C38:E38"/>
    <mergeCell ref="C39:E39"/>
    <mergeCell ref="C40:E40"/>
    <mergeCell ref="A63:I63"/>
    <mergeCell ref="C65:I65"/>
    <mergeCell ref="C67:E67"/>
    <mergeCell ref="C68:E68"/>
    <mergeCell ref="C48:E48"/>
    <mergeCell ref="C58:E58"/>
    <mergeCell ref="C59:E59"/>
    <mergeCell ref="C60:E60"/>
    <mergeCell ref="C61:F61"/>
    <mergeCell ref="A51:I51"/>
    <mergeCell ref="C53:I53"/>
    <mergeCell ref="C55:E55"/>
    <mergeCell ref="C56:E56"/>
    <mergeCell ref="C57:E57"/>
    <mergeCell ref="C49:F49"/>
    <mergeCell ref="C83:F83"/>
    <mergeCell ref="C69:E69"/>
    <mergeCell ref="C70:E70"/>
    <mergeCell ref="C72:F72"/>
    <mergeCell ref="C71:E71"/>
    <mergeCell ref="A74:I74"/>
    <mergeCell ref="C76:I76"/>
    <mergeCell ref="C78:E78"/>
    <mergeCell ref="C79:E79"/>
    <mergeCell ref="C80:E80"/>
    <mergeCell ref="C81:E81"/>
    <mergeCell ref="C82:E82"/>
  </mergeCells>
  <printOptions/>
  <pageMargins left="0.7" right="0.7" top="0.75" bottom="0.75" header="0.3" footer="0.3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 CRISTINA DO NASCIMENTO MARINHO</dc:creator>
  <cp:keywords/>
  <dc:description/>
  <cp:lastModifiedBy>Cliente</cp:lastModifiedBy>
  <cp:lastPrinted>2023-05-03T12:42:31Z</cp:lastPrinted>
  <dcterms:created xsi:type="dcterms:W3CDTF">2018-04-17T22:04:56Z</dcterms:created>
  <dcterms:modified xsi:type="dcterms:W3CDTF">2023-05-03T12:42:41Z</dcterms:modified>
  <cp:category/>
  <cp:version/>
  <cp:contentType/>
  <cp:contentStatus/>
</cp:coreProperties>
</file>