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9040" windowHeight="15840" activeTab="5"/>
  </bookViews>
  <sheets>
    <sheet name="ENC. SOCIAIS" sheetId="10" r:id="rId1"/>
    <sheet name="BDI" sheetId="13" r:id="rId2"/>
    <sheet name="ORÇ." sheetId="1" r:id="rId3"/>
    <sheet name="CPU" sheetId="12" r:id="rId4"/>
    <sheet name="Memória de Cálculo" sheetId="11" r:id="rId5"/>
    <sheet name="CRONOGRAMA" sheetId="4" r:id="rId6"/>
  </sheets>
  <externalReferences>
    <externalReference r:id="rId9"/>
    <externalReference r:id="rId10"/>
    <externalReference r:id="rId11"/>
  </externalReferences>
  <definedNames>
    <definedName name="_xlnm.Print_Area" localSheetId="1">'BDI'!$A$1:$I$95</definedName>
    <definedName name="_xlnm.Print_Area" localSheetId="3">'CPU'!$A$1:$I$174</definedName>
    <definedName name="_xlnm.Print_Area" localSheetId="5">'CRONOGRAMA'!$A$1:$F$30</definedName>
    <definedName name="_xlnm.Print_Area" localSheetId="0">'ENC. SOCIAIS'!$A$1:$H$47</definedName>
    <definedName name="_xlnm.Print_Area" localSheetId="4">'Memória de Cálculo'!$A$1:$M$135</definedName>
    <definedName name="_xlnm.Print_Area" localSheetId="2">'ORÇ.'!$A$1:$J$36</definedName>
    <definedName name="ORÇAMENTO.BancoRef" hidden="1">'ORÇ.'!#REF!</definedName>
    <definedName name="REFERENCIA.Descricao" hidden="1">IF(ISNUMBER('ORÇ.'!#REF!),OFFSET(INDIRECT(ORÇAMENTO.BancoRef),'ORÇ.'!#REF!-1,3,1),'ORÇ.'!#REF!)</definedName>
    <definedName name="TIPOORCAMENTO" hidden="1">IF(VALUE('[1]MENU'!$O$3)=2,"Licitado","Proposto")</definedName>
    <definedName name="_xlnm.Print_Titles" localSheetId="0">'ENC. SOCIAIS'!$1:$7</definedName>
    <definedName name="_xlnm.Print_Titles" localSheetId="2">'ORÇ.'!$1:$13</definedName>
    <definedName name="_xlnm.Print_Titles" localSheetId="5">'CRONOGRAMA'!$1:$10</definedName>
  </definedNames>
  <calcPr calcId="191029"/>
</workbook>
</file>

<file path=xl/sharedStrings.xml><?xml version="1.0" encoding="utf-8"?>
<sst xmlns="http://schemas.openxmlformats.org/spreadsheetml/2006/main" count="769" uniqueCount="318">
  <si>
    <t>BDI:</t>
  </si>
  <si>
    <t>ISS</t>
  </si>
  <si>
    <t>PIS</t>
  </si>
  <si>
    <t>CPRB</t>
  </si>
  <si>
    <t>PLANILHA ORÇAMENTÁRIA</t>
  </si>
  <si>
    <t>Código</t>
  </si>
  <si>
    <t>Banco</t>
  </si>
  <si>
    <t>Descrição</t>
  </si>
  <si>
    <t>Und</t>
  </si>
  <si>
    <t>Quant.</t>
  </si>
  <si>
    <t>Valor Unit</t>
  </si>
  <si>
    <t>Total</t>
  </si>
  <si>
    <t>SINAPI</t>
  </si>
  <si>
    <t>m²</t>
  </si>
  <si>
    <t>m³</t>
  </si>
  <si>
    <t>SEDOP</t>
  </si>
  <si>
    <t>INSS</t>
  </si>
  <si>
    <t>SESI</t>
  </si>
  <si>
    <t>SENAI</t>
  </si>
  <si>
    <t>INCRA</t>
  </si>
  <si>
    <t>SEBRAE</t>
  </si>
  <si>
    <t>FGTS</t>
  </si>
  <si>
    <t>SECONCI</t>
  </si>
  <si>
    <t>A</t>
  </si>
  <si>
    <t>Auxílio - Enfermidade</t>
  </si>
  <si>
    <t>Licença Paternidade</t>
  </si>
  <si>
    <t>Faltas Justificadas</t>
  </si>
  <si>
    <t>Dias de Chuvas</t>
  </si>
  <si>
    <t>Auxílio Acidente de Trabalho</t>
  </si>
  <si>
    <t>Férias Gozadas</t>
  </si>
  <si>
    <t>Salário Maternidade</t>
  </si>
  <si>
    <t>B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</si>
  <si>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</si>
  <si>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</si>
  <si>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</si>
  <si>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</si>
  <si>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</si>
  <si>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C</t>
  </si>
  <si>
    <t>D</t>
  </si>
  <si>
    <t xml:space="preserve"> 1 </t>
  </si>
  <si>
    <t xml:space="preserve"> 2 </t>
  </si>
  <si>
    <t>Total Geral</t>
  </si>
  <si>
    <t>Item</t>
  </si>
  <si>
    <t>Valor Unit com BDI</t>
  </si>
  <si>
    <t>Peso (%)</t>
  </si>
  <si>
    <t>COFINS</t>
  </si>
  <si>
    <t xml:space="preserve">TAXA DE ENCARGOS SOCIAIS </t>
  </si>
  <si>
    <t>HORISTA</t>
  </si>
  <si>
    <t>MENSALISTA</t>
  </si>
  <si>
    <t>GRUPO A</t>
  </si>
  <si>
    <t>%</t>
  </si>
  <si>
    <t>A1</t>
  </si>
  <si>
    <t>A2</t>
  </si>
  <si>
    <t>A3</t>
  </si>
  <si>
    <t>A4</t>
  </si>
  <si>
    <t>A5</t>
  </si>
  <si>
    <t>A6</t>
  </si>
  <si>
    <t>Salário-educação</t>
  </si>
  <si>
    <t>A7</t>
  </si>
  <si>
    <t>Seguro contra acidentes de trabalho</t>
  </si>
  <si>
    <t>A8</t>
  </si>
  <si>
    <t>A9</t>
  </si>
  <si>
    <t>Total de Encargos Sociais Básicos</t>
  </si>
  <si>
    <t>GRUPO B</t>
  </si>
  <si>
    <t>B1</t>
  </si>
  <si>
    <t>Repouso semanal remunerado</t>
  </si>
  <si>
    <t>B2</t>
  </si>
  <si>
    <t>Feriados</t>
  </si>
  <si>
    <t>B3</t>
  </si>
  <si>
    <t>B4</t>
  </si>
  <si>
    <t>13º Salário</t>
  </si>
  <si>
    <t>B5</t>
  </si>
  <si>
    <t>B6</t>
  </si>
  <si>
    <t>B7</t>
  </si>
  <si>
    <t>B8</t>
  </si>
  <si>
    <t>B9</t>
  </si>
  <si>
    <t>B10</t>
  </si>
  <si>
    <t>Total de Encargos Sociais que recebem incidências de A</t>
  </si>
  <si>
    <t>GRUPO C</t>
  </si>
  <si>
    <t>C1</t>
  </si>
  <si>
    <t>C2</t>
  </si>
  <si>
    <t>C3</t>
  </si>
  <si>
    <t>C4</t>
  </si>
  <si>
    <t>C5</t>
  </si>
  <si>
    <t>Total dos Encargos Sociais que não recebem as
incidências globais de A</t>
  </si>
  <si>
    <t>GRUPO D</t>
  </si>
  <si>
    <t>D1</t>
  </si>
  <si>
    <t>Reincidência de A sobre B</t>
  </si>
  <si>
    <t>D2</t>
  </si>
  <si>
    <t>Reincidência de Grupo A sobre Aviso Prévio Trabalhado e
Reincidência do FGTS sobre Aviso Prévio Indenizado</t>
  </si>
  <si>
    <t>Total das Taxas incidências e reincidências</t>
  </si>
  <si>
    <t>TOTAL DOS ENCARGOS SOCIAIS:</t>
  </si>
  <si>
    <t xml:space="preserve">OBS.: OS ENCARGOS COMPLEMENTARES DO GRUPO E ESTÃO ALOCADOS NA HORA DE CADA PROFISSIONAL , CONF. METODOLOGIA DO SINAPI </t>
  </si>
  <si>
    <t>Total Por Etapa</t>
  </si>
  <si>
    <t/>
  </si>
  <si>
    <t>Porcentagem</t>
  </si>
  <si>
    <t>Custo</t>
  </si>
  <si>
    <t>Porcentagem Acumulado</t>
  </si>
  <si>
    <t>Custo Acumulado</t>
  </si>
  <si>
    <t>30 DIAS</t>
  </si>
  <si>
    <t>60 DIAS</t>
  </si>
  <si>
    <t>90 DIAS</t>
  </si>
  <si>
    <t>PREFEITURA MUNICIPAL DE OURÉM</t>
  </si>
  <si>
    <t>DATA</t>
  </si>
  <si>
    <t>CRONOGRAMA FÍSICO-FINANCEIRO</t>
  </si>
  <si>
    <t>1.1</t>
  </si>
  <si>
    <t>2.1</t>
  </si>
  <si>
    <t>2.2</t>
  </si>
  <si>
    <t>2.3</t>
  </si>
  <si>
    <t>2.4</t>
  </si>
  <si>
    <t>MEMÓRIA DE CÁLCULO</t>
  </si>
  <si>
    <t>Comp. Total</t>
  </si>
  <si>
    <t>=</t>
  </si>
  <si>
    <t>m</t>
  </si>
  <si>
    <t>x</t>
  </si>
  <si>
    <t>Largura</t>
  </si>
  <si>
    <t>Total (m²)</t>
  </si>
  <si>
    <t>Barracão</t>
  </si>
  <si>
    <t>Área Total</t>
  </si>
  <si>
    <t>Comprimento Total</t>
  </si>
  <si>
    <t>CONVENENTE: PREFEITURA MUNICIPAL DE OURÉM</t>
  </si>
  <si>
    <t>Total com BDI</t>
  </si>
  <si>
    <t>COMPOSIÇÕES</t>
  </si>
  <si>
    <t>CPU 02</t>
  </si>
  <si>
    <t>Descrição do item</t>
  </si>
  <si>
    <t>unidade</t>
  </si>
  <si>
    <t>Fonte</t>
  </si>
  <si>
    <t>UNID</t>
  </si>
  <si>
    <t>Valor</t>
  </si>
  <si>
    <t>D00081</t>
  </si>
  <si>
    <t xml:space="preserve">Prego 2 1/2"x10 </t>
  </si>
  <si>
    <t>kg</t>
  </si>
  <si>
    <t>D00016</t>
  </si>
  <si>
    <t>dz</t>
  </si>
  <si>
    <t>D00015</t>
  </si>
  <si>
    <t xml:space="preserve">Tábua de madeira forte 4m </t>
  </si>
  <si>
    <t>D00281</t>
  </si>
  <si>
    <t xml:space="preserve">Pernamanca 3" x 2" 4 m - madeira branca </t>
  </si>
  <si>
    <t>Régua 3"x1" 4 m apar</t>
  </si>
  <si>
    <t>D00060</t>
  </si>
  <si>
    <t>Aldrava p/ cadeado (4x1/2")</t>
  </si>
  <si>
    <t>un</t>
  </si>
  <si>
    <t>D00344</t>
  </si>
  <si>
    <t xml:space="preserve">Arruela concava em PVC d=5/16" </t>
  </si>
  <si>
    <t>D00061</t>
  </si>
  <si>
    <t>Fechadura de sobrepor comum</t>
  </si>
  <si>
    <t>D00001</t>
  </si>
  <si>
    <t xml:space="preserve">Parafuso fo go 5/16" c= 110mm </t>
  </si>
  <si>
    <t xml:space="preserve">Dobradiça 3"x3" com parafuso </t>
  </si>
  <si>
    <t>D00002</t>
  </si>
  <si>
    <t>Massa de vedação</t>
  </si>
  <si>
    <t>D00059</t>
  </si>
  <si>
    <t xml:space="preserve">Cadeado No. 30 </t>
  </si>
  <si>
    <t>D00049</t>
  </si>
  <si>
    <t xml:space="preserve">Telha fibrotex (1.22x0.55m) e=4mm </t>
  </si>
  <si>
    <t xml:space="preserve">CARPINTEIRO COM ENCARGOS COMPLEMENTARES </t>
  </si>
  <si>
    <t>h</t>
  </si>
  <si>
    <t>SERVENTE COM ENCARGOS COMPLEMENTARES</t>
  </si>
  <si>
    <t>Total do item</t>
  </si>
  <si>
    <t>CPU 03</t>
  </si>
  <si>
    <t>CPU 04</t>
  </si>
  <si>
    <t>PEDREIRO COM ENCARGOS COMPLEMENTARES</t>
  </si>
  <si>
    <t>CPU 05</t>
  </si>
  <si>
    <t>AREIA MEDIA - POSTO JAZIDA/FORNECEDOR (RETIRADO NA JAZIDA, SEM TRANSPORTE)</t>
  </si>
  <si>
    <t>SARRAFO *2,5 X 7,5* CM EM PINUS, MISTA OU EQUIVALENTE DA REGIAO - BRUTA</t>
  </si>
  <si>
    <t>CPU 01</t>
  </si>
  <si>
    <t>SEDOP 05/2023</t>
  </si>
  <si>
    <t>SINAPI 08/2023</t>
  </si>
  <si>
    <t>Latex acrílica sobre muro</t>
  </si>
  <si>
    <t>MURO</t>
  </si>
  <si>
    <t>Mureta em alvenaria,rebocada e pintada 2 faces(h=1.0m)</t>
  </si>
  <si>
    <t>3.1</t>
  </si>
  <si>
    <t>PAVIMENTAÇÃO-CALÇADA DE PROTEÇÃO</t>
  </si>
  <si>
    <t>EXECUÇÃO DE MICRODRENAGEM PREVENTIVA</t>
  </si>
  <si>
    <t>4.1</t>
  </si>
  <si>
    <t>3.2</t>
  </si>
  <si>
    <t>EXECUÇÃO DE PASSEIO (CALÇADA) OU PISO DE CONCRETO COM CONCRETO MOLDADO IN LOCO, FEITO EM OBRA, ACABAMENTO CONVENCIONAL, ESPESSURA 6 CM, NÃO ARMADO. AF_08/2022</t>
  </si>
  <si>
    <t>LOCAL: RUA SÃO FRANCISCO E TRAVESSA MAJOR FERNANDES, OURÉM/PA</t>
  </si>
  <si>
    <t>Barracão de madeira/Almoxarifado</t>
  </si>
  <si>
    <t>EXECUÇÃO DE SARJETA DE CONCRETO USINADO, MOLDADA  IN LOCO  EM TRECHO RETO, 30 CM BASE X 15 CM ALTURA. AF_06/2016</t>
  </si>
  <si>
    <t>RUA SÃO FRANCISCO E TRAVESSA MAJOR FERNANDES, OURÉM/PA</t>
  </si>
  <si>
    <t>SEDOP - MAIO/2023   SINAPI - AGOSTO/2023</t>
  </si>
  <si>
    <t>PREGO DE ACO POLIDO COM CABECA 17 X 21 (2 X 11)</t>
  </si>
  <si>
    <t>TELA DE ACO SOLDADA NERVURADA, CA-60, Q-196, (3,11 KG/M2), DIAMETRO DO FIO = 5,0 MM, LARGURA = 2,45 M, ESPACAMENTO DA MALHA = 10 X 10 CM</t>
  </si>
  <si>
    <t>CARPINTEIRO DE FORMAS COM ENCARGOS COMPLEMENTARES</t>
  </si>
  <si>
    <t>CONCRETO FCK = 20MPA, TRAÇO 1:2,7:3 (EM MASSA SECA DE CIMENTO/ AREIA MÉDIA/ BRITA 1) - PREPARO MECÂNICO COM BETONEIRA 400 L. AF_05/2021</t>
  </si>
  <si>
    <t>GUIA (MEIO-FIO) CONCRETO, MOLDADA IN LOCO EM TRECHO RETO COM EXTRUSORA, 15 CM BASE X 30 CM ALTURA. AF_06/2016</t>
  </si>
  <si>
    <t>CONCRETO USINADO BOMBEAVEL, CLASSE DE RESISTENCIA C20, COM BRITA 0 E 1, SLUMP = 100 +/- 20 MM, EXCLUI SERVICO DE BOMBEAMENTO (NBR 8953)</t>
  </si>
  <si>
    <t>AJUDANTE ESPECIALIZADO COM ENCARGOS COMPLEMENTARES</t>
  </si>
  <si>
    <t>ARGAMASSA TRAÇO 1:4 (EM VOLUME DE CIMENTO E AREIA MÉDIA ÚMIDA), PREPARO MANUAL. AF_08/2019</t>
  </si>
  <si>
    <t>MÁQUINA EXTRUSORA DE CONCRETO PARA GUIAS E SARJETAS, MOTOR A DIESEL, POTÊNCIA 14 CV - CHP DIURNO. AF_12/2015</t>
  </si>
  <si>
    <t>CHP</t>
  </si>
  <si>
    <t>CHI</t>
  </si>
  <si>
    <t>MÁQUINA EXTRUSORA DE CONCRETO PARA GUIAS E SARJETAS, MOTOR A DIESEL, POTÊNCIA 14 CV - CHI DIURNO. AF_12/2015</t>
  </si>
  <si>
    <t>TABUA NAO APARELHADA *2,5 X 30* CM, EM MACARANDUBA/MASSARANDUBA, ANGELIM OU EQUIVALENTE DA REGIAO - BRUTA</t>
  </si>
  <si>
    <t>PINTOR COM ENCARGOS COMPLEMENTARES</t>
  </si>
  <si>
    <t>gl</t>
  </si>
  <si>
    <t>CPU 06</t>
  </si>
  <si>
    <t>Retirada de entulho - manualmente (incluindo caixa coletora)</t>
  </si>
  <si>
    <t>Baldrame em concreto simples com seixo inclusive forma madeira branca</t>
  </si>
  <si>
    <t>Escavação manual ate 1.50m de profundidade</t>
  </si>
  <si>
    <t>Alvenaria tijolo de barro a cutelo</t>
  </si>
  <si>
    <t>Chapisco de cimento e areia no traço 1:3</t>
  </si>
  <si>
    <t>Reboco com argamassa 1:6:Adit. Plast.</t>
  </si>
  <si>
    <t>Concreto armado Fck=18 MPA c/ forma mad. branca (incl. lançamento e adensamento)</t>
  </si>
  <si>
    <t>Locação planimetrica de linha</t>
  </si>
  <si>
    <t>Fundação corrida com seixo</t>
  </si>
  <si>
    <t>Latex acrílica fosca int./ext. sem superf. Preparada</t>
  </si>
  <si>
    <t>CPU 07</t>
  </si>
  <si>
    <t>P00024</t>
  </si>
  <si>
    <t>Latex acrílica - Fosca</t>
  </si>
  <si>
    <t>CPU 08</t>
  </si>
  <si>
    <t>ESCAVADEIRA HIDRÁULICA SOBRE ESTEIRAS, CAÇAMBA 0,80 M3, PESO OPERACIONAL 17 T, POTENCIA BRUTA 111 HP - CHP DIURNO. AF_06/2014</t>
  </si>
  <si>
    <t>ESCAVADEIRA HIDRÁULICA SOBRE ESTEIRAS, CAÇAMBA 0,80 M3, PESO OPERACIONAL 17 T, POTENCIA BRUTA 111 HP - CHI DIURNO. AF_06/2014</t>
  </si>
  <si>
    <t>TUBO DE CONCRETO ARMADO PARA AGUAS PLUVIAIS, CLASSE PA-1, COM ENCAIXE PONTA E BOLSA, DIAMETRO NOMINAL DE 800 MM</t>
  </si>
  <si>
    <t>ASSENTADOR DE TUBOS COM ENCARGOS COMPLEMENTARES</t>
  </si>
  <si>
    <t>ARGAMASSA TRAÇO 1:3 (EM VOLUME DE CIMENTO E AREIA MÉDIA ÚMIDA), PREPARO MANUAL. AF_08/2019</t>
  </si>
  <si>
    <t>D00019</t>
  </si>
  <si>
    <t>D00062</t>
  </si>
  <si>
    <t xml:space="preserve">Tábua de madeira branca 4m </t>
  </si>
  <si>
    <t xml:space="preserve">SERVIÇOS PRELIMINARES </t>
  </si>
  <si>
    <t>Rua São Francisco e Travessa Major Fernandes (em volta do Cemitério Municipal)</t>
  </si>
  <si>
    <t>Rua São Francisco</t>
  </si>
  <si>
    <t>Travessa Major Fernandes</t>
  </si>
  <si>
    <t>Comprimento</t>
  </si>
  <si>
    <t>Área Total (m²)</t>
  </si>
  <si>
    <t>Comp. Total (m)</t>
  </si>
  <si>
    <t>Comprimento dos locais onde a mureta está quebrada</t>
  </si>
  <si>
    <t>+</t>
  </si>
  <si>
    <t>Altura</t>
  </si>
  <si>
    <t>Área (m²)</t>
  </si>
  <si>
    <t>Lados</t>
  </si>
  <si>
    <t>POSTE DE ILUMINAÇÃO</t>
  </si>
  <si>
    <t>5.1</t>
  </si>
  <si>
    <t>CABO DE COBRE FLEXÍVEL ISOLADO, 4 MM², ANTI-CHAMA 450/750 V, PARA CIRCUITOS TERMINAIS - FORNECIMENTO E INSTALAÇÃO. AF_03/2023</t>
  </si>
  <si>
    <t>5.2</t>
  </si>
  <si>
    <t>5.3</t>
  </si>
  <si>
    <t>5.4</t>
  </si>
  <si>
    <t>TUBO DE AÇO GALVANIZADO COM COSTURA, CLASSE MÉDIA, CONEXÃO RANHURADA, DN 80 (3"), INSTALADO EM PRUMADAS - FORNECIMENTO E INSTALAÇÃO. AF_10/2020</t>
  </si>
  <si>
    <t>RELÉ FOTOELÉTRICO PARA COMANDO DE ILUMINAÇÃO EXTERNA 1000 W - FORNECIMENTO E INSTALAÇÃO. AF_08/2020</t>
  </si>
  <si>
    <t>LUMINÁRIA DE LED PARA ILUMINAÇÃO PÚBLICA, DE 181 W ATÉ 239 W - FORNECIMENTO E INSTALAÇÃO. AF_08/2020</t>
  </si>
  <si>
    <t>und</t>
  </si>
  <si>
    <t>TUBO DE CONCRETO PARA REDES COLETORAS DE ÁGUAS PLUVIAIS, DIÂMETRO DE 800 MM, JUNTA RÍGIDA, INSTALADO EM LOCAL COM BAIXO NÍVEL DE INTERFERÊNCIAS - FORNECIMENTO E ASSENTAMENTO. AF_12/2015</t>
  </si>
  <si>
    <t>EXECUÇÃO E COMPACTAÇÃO DE BASE E OU SUB-BASE PARA PAVIMENTAÇÃO DE SOLO (PREDOMINANTEMENTE ARENOSO) BRITA - 40/60 - EXCLUSIVE SOLO, ESCAVAÇÃO, CARGA E TRANSPORTE. AF_11/2019</t>
  </si>
  <si>
    <t xml:space="preserve">espessura da camada </t>
  </si>
  <si>
    <t>Volume (m³)</t>
  </si>
  <si>
    <t xml:space="preserve">Volume Total </t>
  </si>
  <si>
    <t>DATA - SET/2023</t>
  </si>
  <si>
    <t>SET/2023</t>
  </si>
  <si>
    <t>SINAPI 08/2023 - DESONERADO</t>
  </si>
  <si>
    <t>SINAPI 08/2023-DESONERADO</t>
  </si>
  <si>
    <t>COMPOSIÇÃO BDI DESONERADO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</si>
  <si>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</si>
  <si>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</si>
  <si>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</si>
  <si>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</si>
  <si>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</si>
  <si>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</si>
  <si>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</si>
  <si>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</si>
  <si>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</si>
  <si>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6.2</t>
  </si>
  <si>
    <t>6.3</t>
  </si>
  <si>
    <t>6.4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</si>
  <si>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</si>
  <si>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</si>
  <si>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</si>
  <si>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</si>
  <si>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0,65%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</si>
  <si>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</si>
  <si>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</si>
  <si>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</si>
  <si>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SETEMBRO DE 2023</t>
  </si>
  <si>
    <t>TIPO DE OBRA</t>
  </si>
  <si>
    <t>Para o tipo de obra "CONSTRUÇÃO DE RODOVIAS E FERROVIAS" enquadram-se: a construção e recuperação de: autoestradas, rodovias e outras vias não-urbanas para passagem de veículos, vias férreas de superfície ou subterrâneas (inclusive para metropolitanos), pistas de aeroportos. Esta classe compreende também: a pavimentação de autoestradas,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 Além de quadras descobertas.</t>
  </si>
  <si>
    <t>BDI - 29,77%</t>
  </si>
  <si>
    <t>PEDRA BRITADA N. 1 (9,5 a 19 MM) POSTO PEDREIRA/FORNECEDOR, SEM FRETE</t>
  </si>
  <si>
    <t>ROLO COMPACTADOR VIBRATÓRIO DE UM CILINDRO AÇO LISO, POTÊNCIA 80 HP, PESO OPERACIONAL MÁXIMO 8,1 T, IMPACTO DINÂMICO 16,15 / 9,5 T, LARGURA DE TRABALHO 1,68 M - CHP DIURNO. AF_06/2014</t>
  </si>
  <si>
    <t>ROLO COMPACTADOR VIBRATÓRIO DE UM CILINDRO AÇO LISO, POTÊNCIA 80 HP, PESO OPERACIONAL MÁXIMO 8,1 T, IMPACTO DINÂMICO 16,15 / 9,5 T, LARGURA DE TRABALHO 1,68 M - CHI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</si>
  <si>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</si>
  <si>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CAMINHÃO PIPA 10.000 L TRUCADO, PESO BRUTO TOTAL 23.000 KG, CARGA ÚTIL MÁXIMA 15.935 KG, DISTÂNCIA ENTRE EIXOS 4,8 M, POTÊNCIA 230 CV, INCLUSIVE TANQUE DE AÇO PARA TRANSPORTE DE ÁGUA - CHI DIURNO. AF_06/2014</t>
  </si>
  <si>
    <t>GRADE DE DISCO REBOCÁVEL COM 20 DISCOS 24" X 6 MM COM PNEUS PARA TRANSPORTE - CHP DIURNO. AF_06/2014</t>
  </si>
  <si>
    <t>GRADE DE DISCO REBOCÁVEL COM 20 DISCOS 24" X 6 MM COM PNEUS PARA TRANSPORTE - CHI DIURNO. AF_06/2014</t>
  </si>
  <si>
    <t>MOTONIVELADORA POTÊNCIA BÁSICA LÍQUIDA (PRIMEIRA MARCHA) 125 HP, PESO BRUTO 13032 KG, LARGURA DA LÂMINA DE 3,7 M - CHP DIURNO. AF_06/2014</t>
  </si>
  <si>
    <t>MOTONIVELADORA POTÊNCIA BÁSICA LÍQUIDA (PRIMEIRA MARCHA) 125 HP, PESO BRUTO 13032 KG, LARGURA DA LÂMINA DE 3,7 M - CHI DIURNO. AF_06/2014</t>
  </si>
  <si>
    <t>TRATOR DE PNEUS, POTÊNCIA 85 CV, TRAÇÃO 4X4, PESO COM LASTRO DE 4.675 KG - CHP DIURNO. AF_06/2014</t>
  </si>
  <si>
    <t>ROLO COMPACTADOR DE PNEUS, ESTATICO, PRESSAO VARIAVEL, POTENCIA 110 HP, PESO SEM/COM LASTRO 10,8/27 T, LARGURA DE ROLAGEM 2,30 M - CHP DIURNO. AF_06/2017</t>
  </si>
  <si>
    <t>ROLO COMPACTADOR DE PNEUS, ESTATICO, PRESSAO VARIAVEL, POTENCIA 110 HP, PESO SEM/COM LASTRO 10,8/27 T, LARGURA DE ROLAGEM 2,30 M - CHI DIURNO. AF_06/2017</t>
  </si>
  <si>
    <t>TRATOR DE PNEUS, POTÊNCIA 85 CV, TRAÇÃO 4X4, PESO COM LASTRO DE 4.675 KG - CHI DIURNO. AF_06/2014</t>
  </si>
  <si>
    <t>CABO DE COBRE, FLEXIVEL, CLASSE 4 OU 5, ISOLACAO EM PVC/A, ANTICHAMA BWF-B, 1 CONDUTOR, 450/750 V, SECAO NOMINAL 4 MM2</t>
  </si>
  <si>
    <t>FITA ISOLANTE ADESIVA ANTICHAMA, USO ATE 750 V, EM ROLO DE 19 MM X 5 M</t>
  </si>
  <si>
    <t>AUXILIAR DE ELETRICISTA COM ENCARGOS COMPLEMENTARES</t>
  </si>
  <si>
    <t>ELETRICISTA COM ENCARGOS COMPLEMENTARES</t>
  </si>
  <si>
    <t>CPU 10</t>
  </si>
  <si>
    <t>TUBO ACO GALVANIZADO COM COSTURA, CLASSE MEDIA, DN 3", E = *4,05* MM, PESO*8,47* KG/M (NBR 5580)</t>
  </si>
  <si>
    <t>AUXILIAR DE ENCANADOR OU BOMBEIRO HIDRÁULICO COM ENCARGOS COMPLEMENTARES</t>
  </si>
  <si>
    <t>ENCANADOR OU BOMBEIRO HIDRÁULICO COM ENCARGOS COMPLEMENTARES</t>
  </si>
  <si>
    <t>CPU 11</t>
  </si>
  <si>
    <t>RELE FOTOELETRICO INTERNO E EXTERNO BIVOLT 1000 W, DE CONECTOR, SEM BASE</t>
  </si>
  <si>
    <t>CPU 12</t>
  </si>
  <si>
    <t>GUINDAUTO HIDRÁULICO, CAPACIDADE MÁXIMA DE CARGA 6200 KG, MOMENTO MÁXIMO DE CARGA 11,7 TM, ALCANCE MÁXIMO HORIZONTAL 9,70 M, INCLUSIVE CAMINHÃO TOCO PBT 16.000 KG, POTÊNCIA DE 189 CV - CHP DIURNO. AF_06/2014</t>
  </si>
  <si>
    <t>LUMINARIA DE LED PARA ILUMINACAO PUBLICA, DE 181 W ATE 239 W, INVOLUCRO EM ALUMINIO OU AÇO INOX</t>
  </si>
  <si>
    <t>SEDOP 05/2023-DESONERADO</t>
  </si>
  <si>
    <t>SEDOP - MAIO 2023 / SINAPI - AGOSTO 2023</t>
  </si>
  <si>
    <t>SEDOP 05/2023 - DESONERADO</t>
  </si>
  <si>
    <t>CONECTOR PERFURANTE 10/95 CDP70</t>
  </si>
  <si>
    <t>COTAÇÃO</t>
  </si>
  <si>
    <t>Cabo multiplex 3 x 10mm²</t>
  </si>
  <si>
    <t>CABO PP  2X2,5 MM²</t>
  </si>
  <si>
    <t>5.5</t>
  </si>
  <si>
    <t>5.6</t>
  </si>
  <si>
    <t>5.7</t>
  </si>
  <si>
    <t>Cabo multiplex 3x #10mm²</t>
  </si>
  <si>
    <t>CPU 9</t>
  </si>
  <si>
    <t>CPU 13</t>
  </si>
  <si>
    <t>E00418</t>
  </si>
  <si>
    <t>OBRA: EXECUÇÃO DAS OBRAS DE CONSTRUÇÃO DO CALÇAMENTO, MEIO-FIO, MICRODRENAGEM E ILUMINAÇÃO DO CEMITÉRIO SÃO MARCELO NO MUNICÍPIO DE OURÉM/PA</t>
  </si>
  <si>
    <t>EXECUÇÃO DAS OBRAS DE CONSTRUÇÃO DO CALÇAMENTO, MEIO-FIO, MICRODRENAGEM E ILUMINAÇÃO DO CEMITÉRIO SÃO MARCELO NO MUNICÍPIO DE OURÉM/PA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</si>
</sst>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.0%"/>
    <numFmt numFmtId="167" formatCode="#,##0.0000"/>
    <numFmt numFmtId="168" formatCode="#,##0.00\ %"/>
    <numFmt numFmtId="169" formatCode="&quot;R$ &quot;#,##0.00"/>
    <numFmt numFmtId="170" formatCode="&quot;R$&quot;\ #,##0.00"/>
    <numFmt numFmtId="171" formatCode="0.00000%"/>
    <numFmt numFmtId="172" formatCode="_(&quot;R$ &quot;* #,##0.00_);_(&quot;R$ &quot;* \(#,##0.00\);_(&quot;R$ &quot;* &quot;-&quot;??_);_(@_)"/>
    <numFmt numFmtId="173" formatCode="#,##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1"/>
    </font>
    <font>
      <sz val="8"/>
      <color rgb="FF000000"/>
      <name val="Arial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1"/>
    </font>
    <font>
      <sz val="9"/>
      <color rgb="FF000000"/>
      <name val="Arial"/>
      <family val="1"/>
    </font>
    <font>
      <b/>
      <sz val="9"/>
      <name val="Arial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D8ECF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FF0D8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345">
    <xf numFmtId="0" fontId="0" fillId="0" borderId="0" xfId="0"/>
    <xf numFmtId="0" fontId="3" fillId="0" borderId="0" xfId="0" applyFont="1" applyAlignment="1">
      <alignment horizontal="left"/>
    </xf>
    <xf numFmtId="43" fontId="0" fillId="0" borderId="0" xfId="2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6" fillId="0" borderId="1" xfId="34" applyFont="1" applyBorder="1" applyAlignment="1">
      <alignment horizontal="center" vertical="center"/>
    </xf>
    <xf numFmtId="44" fontId="3" fillId="0" borderId="0" xfId="34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10" fontId="6" fillId="0" borderId="1" xfId="21" applyNumberFormat="1" applyFont="1" applyBorder="1" applyAlignment="1">
      <alignment horizontal="center" vertical="center"/>
    </xf>
    <xf numFmtId="10" fontId="15" fillId="3" borderId="1" xfId="39" applyNumberFormat="1" applyFont="1" applyFill="1" applyBorder="1" applyAlignment="1">
      <alignment horizontal="center" vertical="center"/>
      <protection/>
    </xf>
    <xf numFmtId="10" fontId="15" fillId="4" borderId="1" xfId="39" applyNumberFormat="1" applyFont="1" applyFill="1" applyBorder="1" applyAlignment="1">
      <alignment horizontal="center" vertical="center"/>
      <protection/>
    </xf>
    <xf numFmtId="0" fontId="7" fillId="3" borderId="2" xfId="39" applyFont="1" applyFill="1" applyBorder="1" applyAlignment="1">
      <alignment horizontal="center" vertical="center"/>
      <protection/>
    </xf>
    <xf numFmtId="0" fontId="10" fillId="0" borderId="3" xfId="0" applyFont="1" applyBorder="1"/>
    <xf numFmtId="0" fontId="7" fillId="3" borderId="3" xfId="39" applyFont="1" applyFill="1" applyBorder="1" applyAlignment="1">
      <alignment vertical="center"/>
      <protection/>
    </xf>
    <xf numFmtId="10" fontId="15" fillId="4" borderId="4" xfId="39" applyNumberFormat="1" applyFont="1" applyFill="1" applyBorder="1" applyAlignment="1">
      <alignment horizontal="center" vertical="center"/>
      <protection/>
    </xf>
    <xf numFmtId="10" fontId="7" fillId="3" borderId="5" xfId="39" applyNumberFormat="1" applyFont="1" applyFill="1" applyBorder="1" applyAlignment="1">
      <alignment horizontal="center" vertical="center"/>
      <protection/>
    </xf>
    <xf numFmtId="0" fontId="15" fillId="3" borderId="6" xfId="39" applyFont="1" applyFill="1" applyBorder="1" applyAlignment="1">
      <alignment horizontal="center" vertical="center"/>
      <protection/>
    </xf>
    <xf numFmtId="10" fontId="7" fillId="5" borderId="5" xfId="39" applyNumberFormat="1" applyFont="1" applyFill="1" applyBorder="1" applyAlignment="1">
      <alignment horizontal="center" vertical="center"/>
      <protection/>
    </xf>
    <xf numFmtId="0" fontId="7" fillId="0" borderId="0" xfId="0" applyFont="1"/>
    <xf numFmtId="0" fontId="7" fillId="0" borderId="7" xfId="0" applyFont="1" applyBorder="1"/>
    <xf numFmtId="0" fontId="7" fillId="6" borderId="1" xfId="0" applyFont="1" applyFill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3" borderId="10" xfId="39" applyFont="1" applyFill="1" applyBorder="1" applyAlignment="1">
      <alignment horizontal="center" vertical="center"/>
      <protection/>
    </xf>
    <xf numFmtId="0" fontId="15" fillId="3" borderId="11" xfId="3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1" fillId="0" borderId="0" xfId="42">
      <alignment/>
      <protection/>
    </xf>
    <xf numFmtId="0" fontId="18" fillId="4" borderId="12" xfId="42" applyFont="1" applyFill="1" applyBorder="1">
      <alignment/>
      <protection/>
    </xf>
    <xf numFmtId="0" fontId="18" fillId="4" borderId="13" xfId="42" applyFont="1" applyFill="1" applyBorder="1">
      <alignment/>
      <protection/>
    </xf>
    <xf numFmtId="39" fontId="1" fillId="0" borderId="0" xfId="42" applyNumberFormat="1">
      <alignment/>
      <protection/>
    </xf>
    <xf numFmtId="0" fontId="19" fillId="0" borderId="0" xfId="42" applyFont="1" applyAlignment="1">
      <alignment horizontal="center" vertical="center"/>
      <protection/>
    </xf>
    <xf numFmtId="39" fontId="14" fillId="7" borderId="14" xfId="42" applyNumberFormat="1" applyFont="1" applyFill="1" applyBorder="1" applyAlignment="1">
      <alignment horizontal="center" vertical="center"/>
      <protection/>
    </xf>
    <xf numFmtId="39" fontId="14" fillId="4" borderId="0" xfId="42" applyNumberFormat="1" applyFont="1" applyFill="1" applyAlignment="1">
      <alignment horizontal="center"/>
      <protection/>
    </xf>
    <xf numFmtId="39" fontId="14" fillId="4" borderId="0" xfId="42" applyNumberFormat="1" applyFont="1" applyFill="1" applyAlignment="1">
      <alignment horizontal="right"/>
      <protection/>
    </xf>
    <xf numFmtId="39" fontId="14" fillId="4" borderId="0" xfId="42" applyNumberFormat="1" applyFont="1" applyFill="1">
      <alignment/>
      <protection/>
    </xf>
    <xf numFmtId="39" fontId="1" fillId="4" borderId="0" xfId="42" applyNumberFormat="1" applyFill="1">
      <alignment/>
      <protection/>
    </xf>
    <xf numFmtId="39" fontId="14" fillId="0" borderId="0" xfId="42" applyNumberFormat="1" applyFont="1" applyAlignment="1">
      <alignment horizontal="center"/>
      <protection/>
    </xf>
    <xf numFmtId="39" fontId="14" fillId="0" borderId="0" xfId="42" applyNumberFormat="1" applyFont="1">
      <alignment/>
      <protection/>
    </xf>
    <xf numFmtId="39" fontId="1" fillId="0" borderId="0" xfId="42" applyNumberFormat="1" applyFont="1">
      <alignment/>
      <protection/>
    </xf>
    <xf numFmtId="39" fontId="14" fillId="8" borderId="14" xfId="42" applyNumberFormat="1" applyFont="1" applyFill="1" applyBorder="1" applyAlignment="1">
      <alignment horizontal="center"/>
      <protection/>
    </xf>
    <xf numFmtId="39" fontId="14" fillId="8" borderId="12" xfId="42" applyNumberFormat="1" applyFont="1" applyFill="1" applyBorder="1" applyAlignment="1">
      <alignment horizontal="center"/>
      <protection/>
    </xf>
    <xf numFmtId="39" fontId="14" fillId="8" borderId="13" xfId="42" applyNumberFormat="1" applyFont="1" applyFill="1" applyBorder="1" applyAlignment="1">
      <alignment horizontal="center"/>
      <protection/>
    </xf>
    <xf numFmtId="2" fontId="1" fillId="0" borderId="0" xfId="42" applyNumberFormat="1" applyFont="1" applyAlignment="1">
      <alignment horizontal="center"/>
      <protection/>
    </xf>
    <xf numFmtId="2" fontId="1" fillId="0" borderId="0" xfId="42" applyNumberFormat="1" applyAlignment="1">
      <alignment horizontal="center"/>
      <protection/>
    </xf>
    <xf numFmtId="39" fontId="14" fillId="0" borderId="0" xfId="42" applyNumberFormat="1" applyFont="1" applyAlignment="1">
      <alignment horizontal="center" vertical="center"/>
      <protection/>
    </xf>
    <xf numFmtId="2" fontId="0" fillId="0" borderId="0" xfId="0" applyNumberFormat="1"/>
    <xf numFmtId="168" fontId="0" fillId="0" borderId="0" xfId="0" applyNumberFormat="1"/>
    <xf numFmtId="2" fontId="1" fillId="0" borderId="0" xfId="42" applyNumberFormat="1" applyFont="1" applyAlignment="1">
      <alignment horizontal="center" vertical="center"/>
      <protection/>
    </xf>
    <xf numFmtId="2" fontId="1" fillId="0" borderId="0" xfId="42" applyNumberFormat="1" applyAlignment="1">
      <alignment horizontal="center" vertical="center"/>
      <protection/>
    </xf>
    <xf numFmtId="44" fontId="0" fillId="0" borderId="0" xfId="0" applyNumberFormat="1"/>
    <xf numFmtId="44" fontId="11" fillId="2" borderId="1" xfId="0" applyNumberFormat="1" applyFont="1" applyFill="1" applyBorder="1" applyAlignment="1">
      <alignment horizontal="right" vertical="top" wrapText="1"/>
    </xf>
    <xf numFmtId="44" fontId="12" fillId="2" borderId="1" xfId="0" applyNumberFormat="1" applyFont="1" applyFill="1" applyBorder="1" applyAlignment="1">
      <alignment horizontal="right" vertical="top" wrapText="1"/>
    </xf>
    <xf numFmtId="10" fontId="12" fillId="2" borderId="1" xfId="0" applyNumberFormat="1" applyFont="1" applyFill="1" applyBorder="1" applyAlignment="1">
      <alignment horizontal="right" vertical="top" wrapText="1"/>
    </xf>
    <xf numFmtId="44" fontId="7" fillId="6" borderId="1" xfId="0" applyNumberFormat="1" applyFont="1" applyFill="1" applyBorder="1" applyAlignment="1">
      <alignment horizontal="right" vertical="top" wrapText="1"/>
    </xf>
    <xf numFmtId="10" fontId="7" fillId="6" borderId="1" xfId="0" applyNumberFormat="1" applyFont="1" applyFill="1" applyBorder="1" applyAlignment="1">
      <alignment horizontal="right" vertical="top" wrapText="1"/>
    </xf>
    <xf numFmtId="171" fontId="7" fillId="0" borderId="0" xfId="0" applyNumberFormat="1" applyFont="1"/>
    <xf numFmtId="44" fontId="7" fillId="0" borderId="0" xfId="0" applyNumberFormat="1" applyFont="1"/>
    <xf numFmtId="168" fontId="3" fillId="0" borderId="0" xfId="0" applyNumberFormat="1" applyFont="1" applyAlignment="1">
      <alignment horizontal="center" vertical="center"/>
    </xf>
    <xf numFmtId="0" fontId="13" fillId="4" borderId="1" xfId="42" applyFont="1" applyFill="1" applyBorder="1" applyAlignment="1">
      <alignment horizontal="center" vertical="center" wrapText="1"/>
      <protection/>
    </xf>
    <xf numFmtId="0" fontId="18" fillId="4" borderId="12" xfId="42" applyFont="1" applyFill="1" applyBorder="1" applyAlignment="1">
      <alignment vertical="center"/>
      <protection/>
    </xf>
    <xf numFmtId="0" fontId="18" fillId="4" borderId="13" xfId="42" applyFont="1" applyFill="1" applyBorder="1" applyAlignment="1">
      <alignment vertical="center"/>
      <protection/>
    </xf>
    <xf numFmtId="0" fontId="1" fillId="0" borderId="0" xfId="42" applyAlignment="1">
      <alignment horizontal="center"/>
      <protection/>
    </xf>
    <xf numFmtId="0" fontId="13" fillId="9" borderId="15" xfId="23" applyFont="1" applyFill="1" applyBorder="1" applyAlignment="1">
      <alignment horizontal="center" vertical="center"/>
      <protection/>
    </xf>
    <xf numFmtId="0" fontId="13" fillId="9" borderId="12" xfId="23" applyFont="1" applyFill="1" applyBorder="1" applyAlignment="1">
      <alignment horizontal="center" vertical="center"/>
      <protection/>
    </xf>
    <xf numFmtId="0" fontId="13" fillId="9" borderId="14" xfId="23" applyFont="1" applyFill="1" applyBorder="1">
      <alignment/>
      <protection/>
    </xf>
    <xf numFmtId="0" fontId="13" fillId="9" borderId="12" xfId="23" applyFont="1" applyFill="1" applyBorder="1">
      <alignment/>
      <protection/>
    </xf>
    <xf numFmtId="0" fontId="13" fillId="9" borderId="1" xfId="23" applyFont="1" applyFill="1" applyBorder="1" applyAlignment="1">
      <alignment horizontal="center"/>
      <protection/>
    </xf>
    <xf numFmtId="0" fontId="13" fillId="9" borderId="16" xfId="23" applyFont="1" applyFill="1" applyBorder="1" applyAlignment="1">
      <alignment horizontal="center"/>
      <protection/>
    </xf>
    <xf numFmtId="0" fontId="13" fillId="0" borderId="6" xfId="42" applyFont="1" applyBorder="1" applyAlignment="1">
      <alignment horizontal="center"/>
      <protection/>
    </xf>
    <xf numFmtId="0" fontId="13" fillId="4" borderId="1" xfId="23" applyFont="1" applyFill="1" applyBorder="1" applyAlignment="1">
      <alignment horizontal="center" vertical="center"/>
      <protection/>
    </xf>
    <xf numFmtId="0" fontId="13" fillId="4" borderId="14" xfId="23" applyFont="1" applyFill="1" applyBorder="1">
      <alignment/>
      <protection/>
    </xf>
    <xf numFmtId="0" fontId="13" fillId="4" borderId="12" xfId="23" applyFont="1" applyFill="1" applyBorder="1">
      <alignment/>
      <protection/>
    </xf>
    <xf numFmtId="0" fontId="13" fillId="4" borderId="1" xfId="23" applyFont="1" applyFill="1" applyBorder="1" applyAlignment="1">
      <alignment horizontal="center"/>
      <protection/>
    </xf>
    <xf numFmtId="8" fontId="13" fillId="4" borderId="1" xfId="23" applyNumberFormat="1" applyFont="1" applyFill="1" applyBorder="1" applyAlignment="1">
      <alignment horizontal="center"/>
      <protection/>
    </xf>
    <xf numFmtId="8" fontId="13" fillId="4" borderId="16" xfId="23" applyNumberFormat="1" applyFont="1" applyFill="1" applyBorder="1" applyAlignment="1">
      <alignment horizontal="center"/>
      <protection/>
    </xf>
    <xf numFmtId="0" fontId="18" fillId="0" borderId="15" xfId="42" applyFont="1" applyBorder="1" applyAlignment="1">
      <alignment horizontal="center" vertical="center"/>
      <protection/>
    </xf>
    <xf numFmtId="0" fontId="18" fillId="4" borderId="1" xfId="23" applyFont="1" applyFill="1" applyBorder="1" applyAlignment="1">
      <alignment horizontal="center" vertical="center" wrapText="1"/>
      <protection/>
    </xf>
    <xf numFmtId="0" fontId="18" fillId="4" borderId="1" xfId="23" applyFont="1" applyFill="1" applyBorder="1" applyAlignment="1">
      <alignment horizontal="center" vertical="center"/>
      <protection/>
    </xf>
    <xf numFmtId="4" fontId="18" fillId="4" borderId="1" xfId="23" applyNumberFormat="1" applyFont="1" applyFill="1" applyBorder="1" applyAlignment="1">
      <alignment horizontal="center" vertical="center" wrapText="1"/>
      <protection/>
    </xf>
    <xf numFmtId="170" fontId="18" fillId="0" borderId="1" xfId="23" applyNumberFormat="1" applyFont="1" applyBorder="1" applyAlignment="1">
      <alignment horizontal="right" vertical="center" wrapText="1"/>
      <protection/>
    </xf>
    <xf numFmtId="8" fontId="18" fillId="4" borderId="16" xfId="23" applyNumberFormat="1" applyFont="1" applyFill="1" applyBorder="1" applyAlignment="1">
      <alignment horizontal="right" vertical="center"/>
      <protection/>
    </xf>
    <xf numFmtId="0" fontId="18" fillId="9" borderId="17" xfId="23" applyFont="1" applyFill="1" applyBorder="1" applyAlignment="1">
      <alignment horizontal="center" vertical="center"/>
      <protection/>
    </xf>
    <xf numFmtId="0" fontId="18" fillId="9" borderId="18" xfId="23" applyFont="1" applyFill="1" applyBorder="1" applyAlignment="1">
      <alignment horizontal="center" vertical="center"/>
      <protection/>
    </xf>
    <xf numFmtId="0" fontId="13" fillId="9" borderId="19" xfId="23" applyFont="1" applyFill="1" applyBorder="1" applyAlignment="1">
      <alignment horizontal="center"/>
      <protection/>
    </xf>
    <xf numFmtId="8" fontId="13" fillId="9" borderId="19" xfId="23" applyNumberFormat="1" applyFont="1" applyFill="1" applyBorder="1" applyAlignment="1">
      <alignment horizontal="center" vertical="center"/>
      <protection/>
    </xf>
    <xf numFmtId="8" fontId="13" fillId="9" borderId="20" xfId="23" applyNumberFormat="1" applyFont="1" applyFill="1" applyBorder="1" applyAlignment="1">
      <alignment horizontal="right"/>
      <protection/>
    </xf>
    <xf numFmtId="173" fontId="18" fillId="4" borderId="1" xfId="23" applyNumberFormat="1" applyFont="1" applyFill="1" applyBorder="1" applyAlignment="1">
      <alignment horizontal="center" vertical="center" wrapText="1"/>
      <protection/>
    </xf>
    <xf numFmtId="0" fontId="18" fillId="4" borderId="21" xfId="23" applyFont="1" applyFill="1" applyBorder="1" applyAlignment="1">
      <alignment horizontal="center" vertical="center" wrapText="1"/>
      <protection/>
    </xf>
    <xf numFmtId="173" fontId="18" fillId="4" borderId="4" xfId="23" applyNumberFormat="1" applyFont="1" applyFill="1" applyBorder="1" applyAlignment="1">
      <alignment horizontal="center" vertical="center" wrapText="1"/>
      <protection/>
    </xf>
    <xf numFmtId="170" fontId="18" fillId="0" borderId="4" xfId="23" applyNumberFormat="1" applyFont="1" applyBorder="1" applyAlignment="1">
      <alignment horizontal="right" vertical="center" wrapText="1"/>
      <protection/>
    </xf>
    <xf numFmtId="49" fontId="1" fillId="4" borderId="0" xfId="42" applyNumberFormat="1" applyFont="1" applyFill="1">
      <alignment/>
      <protection/>
    </xf>
    <xf numFmtId="0" fontId="24" fillId="10" borderId="1" xfId="0" applyFont="1" applyFill="1" applyBorder="1" applyAlignment="1">
      <alignment horizontal="left" vertical="top" wrapText="1"/>
    </xf>
    <xf numFmtId="0" fontId="24" fillId="10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44" fontId="25" fillId="6" borderId="1" xfId="3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4" fontId="23" fillId="2" borderId="1" xfId="34" applyFont="1" applyFill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center" vertical="center" wrapText="1"/>
    </xf>
    <xf numFmtId="39" fontId="24" fillId="10" borderId="1" xfId="0" applyNumberFormat="1" applyFont="1" applyFill="1" applyBorder="1" applyAlignment="1">
      <alignment horizontal="center" vertical="center" wrapText="1"/>
    </xf>
    <xf numFmtId="44" fontId="24" fillId="10" borderId="1" xfId="34" applyFont="1" applyFill="1" applyBorder="1" applyAlignment="1">
      <alignment horizontal="center" vertical="center" wrapText="1"/>
    </xf>
    <xf numFmtId="10" fontId="24" fillId="10" borderId="1" xfId="34" applyNumberFormat="1" applyFont="1" applyFill="1" applyBorder="1" applyAlignment="1">
      <alignment horizontal="center" vertical="center" wrapText="1"/>
    </xf>
    <xf numFmtId="168" fontId="24" fillId="10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167" fontId="18" fillId="4" borderId="1" xfId="23" applyNumberFormat="1" applyFont="1" applyFill="1" applyBorder="1" applyAlignment="1">
      <alignment horizontal="center" vertical="center" wrapText="1"/>
      <protection/>
    </xf>
    <xf numFmtId="170" fontId="1" fillId="0" borderId="0" xfId="42" applyNumberFormat="1">
      <alignment/>
      <protection/>
    </xf>
    <xf numFmtId="0" fontId="18" fillId="4" borderId="4" xfId="23" applyFont="1" applyFill="1" applyBorder="1" applyAlignment="1">
      <alignment horizontal="center" vertical="center"/>
      <protection/>
    </xf>
    <xf numFmtId="49" fontId="13" fillId="0" borderId="22" xfId="42" applyNumberFormat="1" applyFont="1" applyBorder="1" applyAlignment="1">
      <alignment horizontal="center" vertical="center" wrapText="1"/>
      <protection/>
    </xf>
    <xf numFmtId="0" fontId="18" fillId="0" borderId="0" xfId="23" applyFont="1" applyAlignment="1">
      <alignment horizontal="center" vertical="center"/>
      <protection/>
    </xf>
    <xf numFmtId="2" fontId="1" fillId="0" borderId="0" xfId="42" applyNumberFormat="1" applyFont="1" applyAlignment="1">
      <alignment vertical="center"/>
      <protection/>
    </xf>
    <xf numFmtId="2" fontId="1" fillId="0" borderId="0" xfId="42" applyNumberFormat="1">
      <alignment/>
      <protection/>
    </xf>
    <xf numFmtId="2" fontId="14" fillId="0" borderId="0" xfId="42" applyNumberFormat="1" applyFont="1" applyAlignment="1">
      <alignment horizontal="center"/>
      <protection/>
    </xf>
    <xf numFmtId="37" fontId="14" fillId="7" borderId="14" xfId="42" applyNumberFormat="1" applyFont="1" applyFill="1" applyBorder="1" applyAlignment="1">
      <alignment horizontal="center" vertical="center"/>
      <protection/>
    </xf>
    <xf numFmtId="37" fontId="14" fillId="0" borderId="0" xfId="42" applyNumberFormat="1" applyFont="1" applyAlignment="1">
      <alignment horizontal="center" vertical="center"/>
      <protection/>
    </xf>
    <xf numFmtId="39" fontId="14" fillId="0" borderId="0" xfId="42" applyNumberFormat="1" applyFont="1" applyAlignment="1">
      <alignment horizontal="left" wrapText="1"/>
      <protection/>
    </xf>
    <xf numFmtId="39" fontId="1" fillId="0" borderId="0" xfId="42" applyNumberFormat="1" applyAlignment="1">
      <alignment horizontal="center"/>
      <protection/>
    </xf>
    <xf numFmtId="39" fontId="1" fillId="0" borderId="0" xfId="42" applyNumberFormat="1" applyAlignment="1">
      <alignment horizontal="center" vertical="center"/>
      <protection/>
    </xf>
    <xf numFmtId="39" fontId="1" fillId="0" borderId="0" xfId="42" applyNumberFormat="1" applyFont="1" applyAlignment="1">
      <alignment horizontal="center"/>
      <protection/>
    </xf>
    <xf numFmtId="0" fontId="14" fillId="0" borderId="5" xfId="42" applyFont="1" applyBorder="1" applyAlignment="1">
      <alignment horizontal="center" vertical="center"/>
      <protection/>
    </xf>
    <xf numFmtId="0" fontId="14" fillId="0" borderId="2" xfId="42" applyFont="1" applyBorder="1" applyAlignment="1">
      <alignment vertical="center"/>
      <protection/>
    </xf>
    <xf numFmtId="0" fontId="1" fillId="0" borderId="3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1" fillId="0" borderId="23" xfId="42" applyBorder="1" applyAlignment="1">
      <alignment horizontal="center" vertical="center"/>
      <protection/>
    </xf>
    <xf numFmtId="0" fontId="1" fillId="0" borderId="24" xfId="42" applyBorder="1" applyAlignment="1">
      <alignment vertical="center"/>
      <protection/>
    </xf>
    <xf numFmtId="0" fontId="1" fillId="0" borderId="0" xfId="42" applyAlignment="1">
      <alignment vertical="center"/>
      <protection/>
    </xf>
    <xf numFmtId="0" fontId="1" fillId="0" borderId="25" xfId="42" applyBorder="1" applyAlignment="1">
      <alignment vertical="center"/>
      <protection/>
    </xf>
    <xf numFmtId="10" fontId="9" fillId="0" borderId="5" xfId="27" applyNumberFormat="1" applyFont="1" applyFill="1" applyBorder="1" applyAlignment="1" applyProtection="1">
      <alignment horizontal="center"/>
      <protection/>
    </xf>
    <xf numFmtId="10" fontId="1" fillId="0" borderId="5" xfId="42" applyNumberFormat="1" applyBorder="1" applyAlignment="1">
      <alignment horizontal="center"/>
      <protection/>
    </xf>
    <xf numFmtId="10" fontId="9" fillId="0" borderId="26" xfId="27" applyNumberFormat="1" applyFont="1" applyFill="1" applyBorder="1" applyAlignment="1" applyProtection="1">
      <alignment horizontal="center" vertical="center"/>
      <protection/>
    </xf>
    <xf numFmtId="0" fontId="1" fillId="0" borderId="27" xfId="42" applyBorder="1" applyAlignment="1">
      <alignment horizontal="center" vertical="center"/>
      <protection/>
    </xf>
    <xf numFmtId="0" fontId="1" fillId="0" borderId="28" xfId="42" applyBorder="1" applyAlignment="1">
      <alignment vertical="center"/>
      <protection/>
    </xf>
    <xf numFmtId="0" fontId="1" fillId="0" borderId="29" xfId="42" applyBorder="1" applyAlignment="1">
      <alignment vertical="center"/>
      <protection/>
    </xf>
    <xf numFmtId="0" fontId="1" fillId="0" borderId="30" xfId="42" applyBorder="1" applyAlignment="1">
      <alignment vertical="center"/>
      <protection/>
    </xf>
    <xf numFmtId="10" fontId="9" fillId="4" borderId="27" xfId="27" applyNumberFormat="1" applyFont="1" applyFill="1" applyBorder="1" applyAlignment="1" applyProtection="1">
      <alignment horizontal="center" vertical="center"/>
      <protection/>
    </xf>
    <xf numFmtId="0" fontId="1" fillId="0" borderId="24" xfId="42" applyBorder="1" applyAlignment="1">
      <alignment horizontal="center" vertical="center"/>
      <protection/>
    </xf>
    <xf numFmtId="10" fontId="1" fillId="0" borderId="25" xfId="42" applyNumberFormat="1" applyBorder="1" applyAlignment="1">
      <alignment vertical="center"/>
      <protection/>
    </xf>
    <xf numFmtId="0" fontId="14" fillId="0" borderId="24" xfId="42" applyFont="1" applyBorder="1" applyAlignment="1">
      <alignment horizontal="center" vertical="center"/>
      <protection/>
    </xf>
    <xf numFmtId="0" fontId="14" fillId="0" borderId="0" xfId="42" applyFont="1" applyAlignment="1">
      <alignment vertical="center"/>
      <protection/>
    </xf>
    <xf numFmtId="0" fontId="1" fillId="0" borderId="31" xfId="42" applyBorder="1" applyAlignment="1">
      <alignment horizontal="center" vertical="center"/>
      <protection/>
    </xf>
    <xf numFmtId="0" fontId="1" fillId="0" borderId="32" xfId="42" applyFont="1" applyBorder="1" applyAlignment="1">
      <alignment vertical="center"/>
      <protection/>
    </xf>
    <xf numFmtId="0" fontId="1" fillId="0" borderId="33" xfId="42" applyBorder="1" applyAlignment="1">
      <alignment vertical="center"/>
      <protection/>
    </xf>
    <xf numFmtId="10" fontId="1" fillId="0" borderId="31" xfId="27" applyNumberFormat="1" applyFont="1" applyFill="1" applyBorder="1" applyAlignment="1" applyProtection="1">
      <alignment horizontal="center" vertical="center"/>
      <protection/>
    </xf>
    <xf numFmtId="10" fontId="9" fillId="0" borderId="23" xfId="27" applyNumberFormat="1" applyFont="1" applyFill="1" applyBorder="1" applyAlignment="1" applyProtection="1">
      <alignment horizontal="center" vertical="center"/>
      <protection/>
    </xf>
    <xf numFmtId="0" fontId="1" fillId="0" borderId="28" xfId="42" applyFont="1" applyBorder="1" applyAlignment="1">
      <alignment vertical="center"/>
      <protection/>
    </xf>
    <xf numFmtId="10" fontId="9" fillId="0" borderId="27" xfId="27" applyNumberFormat="1" applyFont="1" applyFill="1" applyBorder="1" applyAlignment="1" applyProtection="1">
      <alignment horizontal="center" vertical="center"/>
      <protection/>
    </xf>
    <xf numFmtId="0" fontId="1" fillId="0" borderId="34" xfId="42" applyBorder="1" applyAlignment="1">
      <alignment vertical="center"/>
      <protection/>
    </xf>
    <xf numFmtId="10" fontId="14" fillId="0" borderId="35" xfId="27" applyNumberFormat="1" applyFont="1" applyFill="1" applyBorder="1" applyAlignment="1" applyProtection="1">
      <alignment horizontal="center" vertical="center"/>
      <protection/>
    </xf>
    <xf numFmtId="0" fontId="26" fillId="0" borderId="0" xfId="42" applyFont="1" applyAlignment="1">
      <alignment horizontal="center" vertical="center" wrapText="1"/>
      <protection/>
    </xf>
    <xf numFmtId="0" fontId="13" fillId="0" borderId="28" xfId="42" applyFont="1" applyBorder="1" applyAlignment="1">
      <alignment vertical="center"/>
      <protection/>
    </xf>
    <xf numFmtId="0" fontId="13" fillId="0" borderId="29" xfId="42" applyFont="1" applyBorder="1" applyAlignment="1">
      <alignment vertical="center"/>
      <protection/>
    </xf>
    <xf numFmtId="0" fontId="13" fillId="0" borderId="30" xfId="42" applyFont="1" applyBorder="1" applyAlignment="1">
      <alignment vertical="center"/>
      <protection/>
    </xf>
    <xf numFmtId="0" fontId="27" fillId="0" borderId="0" xfId="42" applyFont="1" applyAlignment="1">
      <alignment horizontal="right" vertical="center" wrapText="1"/>
      <protection/>
    </xf>
    <xf numFmtId="0" fontId="1" fillId="0" borderId="36" xfId="42" applyBorder="1" applyAlignment="1">
      <alignment vertical="center"/>
      <protection/>
    </xf>
    <xf numFmtId="0" fontId="1" fillId="0" borderId="37" xfId="42" applyBorder="1" applyAlignment="1">
      <alignment vertical="center"/>
      <protection/>
    </xf>
    <xf numFmtId="0" fontId="1" fillId="0" borderId="37" xfId="42" applyFont="1" applyBorder="1" applyAlignment="1" quotePrefix="1">
      <alignment vertical="center"/>
      <protection/>
    </xf>
    <xf numFmtId="0" fontId="1" fillId="0" borderId="38" xfId="42" applyBorder="1" applyAlignment="1">
      <alignment vertical="center"/>
      <protection/>
    </xf>
    <xf numFmtId="10" fontId="14" fillId="0" borderId="35" xfId="42" applyNumberFormat="1" applyFont="1" applyBorder="1" applyAlignment="1">
      <alignment horizontal="center" vertical="center"/>
      <protection/>
    </xf>
    <xf numFmtId="0" fontId="28" fillId="0" borderId="0" xfId="42" applyFont="1" applyAlignment="1">
      <alignment horizontal="right" vertical="center" wrapText="1"/>
      <protection/>
    </xf>
    <xf numFmtId="10" fontId="14" fillId="4" borderId="0" xfId="42" applyNumberFormat="1" applyFont="1" applyFill="1" applyAlignment="1">
      <alignment horizontal="center" vertical="center"/>
      <protection/>
    </xf>
    <xf numFmtId="0" fontId="7" fillId="0" borderId="0" xfId="42" applyFont="1" applyAlignment="1">
      <alignment vertical="center"/>
      <protection/>
    </xf>
    <xf numFmtId="0" fontId="15" fillId="0" borderId="0" xfId="42" applyFont="1" applyAlignment="1">
      <alignment vertical="center"/>
      <protection/>
    </xf>
    <xf numFmtId="0" fontId="15" fillId="0" borderId="0" xfId="42" applyFont="1" applyAlignment="1">
      <alignment vertical="center" wrapText="1"/>
      <protection/>
    </xf>
    <xf numFmtId="10" fontId="11" fillId="2" borderId="1" xfId="0" applyNumberFormat="1" applyFont="1" applyFill="1" applyBorder="1" applyAlignment="1">
      <alignment horizontal="right" vertical="top" wrapText="1"/>
    </xf>
    <xf numFmtId="44" fontId="7" fillId="0" borderId="0" xfId="0" applyNumberFormat="1" applyFont="1" applyAlignment="1">
      <alignment horizontal="center" vertical="center"/>
    </xf>
    <xf numFmtId="0" fontId="7" fillId="5" borderId="10" xfId="39" applyFont="1" applyFill="1" applyBorder="1" applyAlignment="1">
      <alignment horizontal="center" vertical="center"/>
      <protection/>
    </xf>
    <xf numFmtId="0" fontId="7" fillId="3" borderId="3" xfId="39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15" fillId="3" borderId="1" xfId="39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left" vertical="center" wrapText="1"/>
    </xf>
    <xf numFmtId="0" fontId="15" fillId="4" borderId="1" xfId="39" applyFont="1" applyFill="1" applyBorder="1" applyAlignment="1">
      <alignment horizontal="center" vertical="center"/>
      <protection/>
    </xf>
    <xf numFmtId="0" fontId="7" fillId="3" borderId="2" xfId="39" applyFont="1" applyFill="1" applyBorder="1" applyAlignment="1">
      <alignment horizontal="center" vertical="center"/>
      <protection/>
    </xf>
    <xf numFmtId="0" fontId="7" fillId="3" borderId="3" xfId="39" applyFont="1" applyFill="1" applyBorder="1" applyAlignment="1">
      <alignment horizontal="center" vertical="center"/>
      <protection/>
    </xf>
    <xf numFmtId="0" fontId="7" fillId="3" borderId="10" xfId="39" applyFont="1" applyFill="1" applyBorder="1" applyAlignment="1">
      <alignment horizontal="center" vertical="center"/>
      <protection/>
    </xf>
    <xf numFmtId="0" fontId="15" fillId="4" borderId="1" xfId="41" applyFont="1" applyFill="1" applyBorder="1" applyAlignment="1">
      <alignment horizontal="center" vertical="center"/>
      <protection/>
    </xf>
    <xf numFmtId="0" fontId="15" fillId="3" borderId="4" xfId="39" applyFont="1" applyFill="1" applyBorder="1" applyAlignment="1">
      <alignment horizontal="center" vertical="center"/>
      <protection/>
    </xf>
    <xf numFmtId="0" fontId="7" fillId="3" borderId="39" xfId="39" applyFont="1" applyFill="1" applyBorder="1" applyAlignment="1">
      <alignment horizontal="center" vertical="center"/>
      <protection/>
    </xf>
    <xf numFmtId="0" fontId="7" fillId="3" borderId="40" xfId="39" applyFont="1" applyFill="1" applyBorder="1" applyAlignment="1">
      <alignment horizontal="center" vertical="center"/>
      <protection/>
    </xf>
    <xf numFmtId="0" fontId="7" fillId="3" borderId="3" xfId="39" applyFont="1" applyFill="1" applyBorder="1" applyAlignment="1">
      <alignment horizontal="center" vertical="center" wrapText="1"/>
      <protection/>
    </xf>
    <xf numFmtId="0" fontId="7" fillId="3" borderId="10" xfId="39" applyFont="1" applyFill="1" applyBorder="1" applyAlignment="1">
      <alignment horizontal="center" vertical="center" wrapText="1"/>
      <protection/>
    </xf>
    <xf numFmtId="0" fontId="7" fillId="5" borderId="2" xfId="39" applyFont="1" applyFill="1" applyBorder="1" applyAlignment="1">
      <alignment horizontal="center" vertical="center"/>
      <protection/>
    </xf>
    <xf numFmtId="0" fontId="7" fillId="5" borderId="3" xfId="39" applyFont="1" applyFill="1" applyBorder="1" applyAlignment="1">
      <alignment horizontal="center" vertical="center"/>
      <protection/>
    </xf>
    <xf numFmtId="0" fontId="7" fillId="5" borderId="10" xfId="39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 vertical="center" wrapText="1"/>
    </xf>
    <xf numFmtId="0" fontId="19" fillId="0" borderId="41" xfId="42" applyFont="1" applyBorder="1" applyAlignment="1">
      <alignment horizontal="center" vertical="center"/>
      <protection/>
    </xf>
    <xf numFmtId="0" fontId="19" fillId="0" borderId="42" xfId="42" applyFont="1" applyBorder="1" applyAlignment="1">
      <alignment horizontal="center" vertical="center"/>
      <protection/>
    </xf>
    <xf numFmtId="0" fontId="19" fillId="0" borderId="39" xfId="42" applyFont="1" applyBorder="1" applyAlignment="1">
      <alignment horizontal="center" vertical="center"/>
      <protection/>
    </xf>
    <xf numFmtId="0" fontId="19" fillId="0" borderId="40" xfId="42" applyFont="1" applyBorder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15" fillId="0" borderId="0" xfId="42" applyFont="1" applyAlignment="1">
      <alignment horizontal="left" vertical="center" wrapText="1"/>
      <protection/>
    </xf>
    <xf numFmtId="0" fontId="13" fillId="4" borderId="1" xfId="42" applyFont="1" applyFill="1" applyBorder="1" applyAlignment="1">
      <alignment horizontal="left" vertical="center"/>
      <protection/>
    </xf>
    <xf numFmtId="0" fontId="18" fillId="4" borderId="14" xfId="42" applyFont="1" applyFill="1" applyBorder="1" applyAlignment="1">
      <alignment horizontal="left" vertical="center" wrapText="1"/>
      <protection/>
    </xf>
    <xf numFmtId="0" fontId="18" fillId="4" borderId="12" xfId="42" applyFont="1" applyFill="1" applyBorder="1" applyAlignment="1">
      <alignment horizontal="left" vertical="center" wrapText="1"/>
      <protection/>
    </xf>
    <xf numFmtId="0" fontId="18" fillId="4" borderId="13" xfId="42" applyFont="1" applyFill="1" applyBorder="1" applyAlignment="1">
      <alignment horizontal="left" vertical="center" wrapText="1"/>
      <protection/>
    </xf>
    <xf numFmtId="0" fontId="18" fillId="4" borderId="14" xfId="42" applyFont="1" applyFill="1" applyBorder="1" applyAlignment="1">
      <alignment horizontal="left" vertical="center"/>
      <protection/>
    </xf>
    <xf numFmtId="0" fontId="18" fillId="4" borderId="12" xfId="42" applyFont="1" applyFill="1" applyBorder="1" applyAlignment="1">
      <alignment horizontal="left" vertical="center"/>
      <protection/>
    </xf>
    <xf numFmtId="0" fontId="18" fillId="4" borderId="13" xfId="42" applyFont="1" applyFill="1" applyBorder="1" applyAlignment="1">
      <alignment horizontal="left" vertical="center"/>
      <protection/>
    </xf>
    <xf numFmtId="0" fontId="18" fillId="0" borderId="14" xfId="42" applyFont="1" applyBorder="1" applyAlignment="1">
      <alignment horizontal="left" vertical="center"/>
      <protection/>
    </xf>
    <xf numFmtId="0" fontId="18" fillId="0" borderId="12" xfId="42" applyFont="1" applyBorder="1" applyAlignment="1">
      <alignment horizontal="left" vertical="center"/>
      <protection/>
    </xf>
    <xf numFmtId="0" fontId="18" fillId="0" borderId="13" xfId="42" applyFont="1" applyBorder="1" applyAlignment="1">
      <alignment horizontal="left" vertical="center"/>
      <protection/>
    </xf>
    <xf numFmtId="170" fontId="18" fillId="4" borderId="14" xfId="44" applyNumberFormat="1" applyFont="1" applyFill="1" applyBorder="1" applyAlignment="1">
      <alignment horizontal="left" vertical="center"/>
    </xf>
    <xf numFmtId="170" fontId="18" fillId="4" borderId="12" xfId="44" applyNumberFormat="1" applyFont="1" applyFill="1" applyBorder="1" applyAlignment="1">
      <alignment horizontal="left" vertical="center"/>
    </xf>
    <xf numFmtId="170" fontId="18" fillId="4" borderId="13" xfId="44" applyNumberFormat="1" applyFont="1" applyFill="1" applyBorder="1" applyAlignment="1">
      <alignment horizontal="left" vertical="center"/>
    </xf>
    <xf numFmtId="10" fontId="18" fillId="4" borderId="14" xfId="43" applyNumberFormat="1" applyFont="1" applyFill="1" applyBorder="1" applyAlignment="1">
      <alignment horizontal="left" vertical="center"/>
    </xf>
    <xf numFmtId="10" fontId="18" fillId="4" borderId="12" xfId="43" applyNumberFormat="1" applyFont="1" applyFill="1" applyBorder="1" applyAlignment="1">
      <alignment horizontal="left" vertical="center"/>
    </xf>
    <xf numFmtId="10" fontId="18" fillId="4" borderId="13" xfId="43" applyNumberFormat="1" applyFont="1" applyFill="1" applyBorder="1" applyAlignment="1">
      <alignment horizontal="left" vertical="center"/>
    </xf>
    <xf numFmtId="44" fontId="7" fillId="6" borderId="0" xfId="34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4" fontId="25" fillId="6" borderId="1" xfId="34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44" fontId="6" fillId="0" borderId="1" xfId="34" applyFont="1" applyBorder="1" applyAlignment="1">
      <alignment horizontal="center" vertical="center"/>
    </xf>
    <xf numFmtId="49" fontId="6" fillId="0" borderId="1" xfId="34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" fontId="13" fillId="0" borderId="14" xfId="42" applyNumberFormat="1" applyFont="1" applyBorder="1" applyAlignment="1">
      <alignment horizontal="left" vertical="center" wrapText="1"/>
      <protection/>
    </xf>
    <xf numFmtId="4" fontId="13" fillId="0" borderId="12" xfId="42" applyNumberFormat="1" applyFont="1" applyBorder="1" applyAlignment="1">
      <alignment horizontal="left" vertical="center" wrapText="1"/>
      <protection/>
    </xf>
    <xf numFmtId="4" fontId="13" fillId="0" borderId="43" xfId="42" applyNumberFormat="1" applyFont="1" applyBorder="1" applyAlignment="1">
      <alignment horizontal="left" vertical="center" wrapText="1"/>
      <protection/>
    </xf>
    <xf numFmtId="0" fontId="21" fillId="4" borderId="1" xfId="23" applyFont="1" applyFill="1" applyBorder="1" applyAlignment="1">
      <alignment horizontal="left" vertical="center" wrapText="1"/>
      <protection/>
    </xf>
    <xf numFmtId="0" fontId="13" fillId="9" borderId="19" xfId="23" applyFont="1" applyFill="1" applyBorder="1" applyAlignment="1">
      <alignment horizontal="center"/>
      <protection/>
    </xf>
    <xf numFmtId="0" fontId="13" fillId="9" borderId="44" xfId="23" applyFont="1" applyFill="1" applyBorder="1" applyAlignment="1">
      <alignment horizontal="center" vertical="center"/>
      <protection/>
    </xf>
    <xf numFmtId="0" fontId="13" fillId="9" borderId="45" xfId="23" applyFont="1" applyFill="1" applyBorder="1" applyAlignment="1">
      <alignment horizontal="center" vertical="center"/>
      <protection/>
    </xf>
    <xf numFmtId="0" fontId="13" fillId="9" borderId="46" xfId="23" applyFont="1" applyFill="1" applyBorder="1" applyAlignment="1">
      <alignment horizontal="center" vertical="center"/>
      <protection/>
    </xf>
    <xf numFmtId="0" fontId="21" fillId="4" borderId="14" xfId="23" applyFont="1" applyFill="1" applyBorder="1" applyAlignment="1">
      <alignment horizontal="left" vertical="center" wrapText="1"/>
      <protection/>
    </xf>
    <xf numFmtId="0" fontId="21" fillId="4" borderId="12" xfId="23" applyFont="1" applyFill="1" applyBorder="1" applyAlignment="1">
      <alignment horizontal="left" vertical="center" wrapText="1"/>
      <protection/>
    </xf>
    <xf numFmtId="0" fontId="21" fillId="4" borderId="13" xfId="23" applyFont="1" applyFill="1" applyBorder="1" applyAlignment="1">
      <alignment horizontal="left" vertical="center" wrapText="1"/>
      <protection/>
    </xf>
    <xf numFmtId="4" fontId="13" fillId="0" borderId="47" xfId="42" applyNumberFormat="1" applyFont="1" applyBorder="1" applyAlignment="1">
      <alignment horizontal="left" vertical="center" wrapText="1"/>
      <protection/>
    </xf>
    <xf numFmtId="0" fontId="13" fillId="0" borderId="42" xfId="42" applyFont="1" applyBorder="1" applyAlignment="1">
      <alignment horizontal="left" vertical="center" wrapText="1"/>
      <protection/>
    </xf>
    <xf numFmtId="0" fontId="13" fillId="0" borderId="48" xfId="42" applyFont="1" applyBorder="1" applyAlignment="1">
      <alignment horizontal="left" vertical="center" wrapText="1"/>
      <protection/>
    </xf>
    <xf numFmtId="0" fontId="21" fillId="0" borderId="0" xfId="23" applyFont="1" applyAlignment="1">
      <alignment vertical="center" wrapText="1"/>
      <protection/>
    </xf>
    <xf numFmtId="0" fontId="21" fillId="0" borderId="0" xfId="23" applyFont="1" applyAlignment="1">
      <alignment horizontal="left" vertical="center" wrapText="1"/>
      <protection/>
    </xf>
    <xf numFmtId="0" fontId="21" fillId="4" borderId="14" xfId="23" applyFont="1" applyFill="1" applyBorder="1" applyAlignment="1">
      <alignment vertical="center" wrapText="1"/>
      <protection/>
    </xf>
    <xf numFmtId="0" fontId="21" fillId="4" borderId="12" xfId="23" applyFont="1" applyFill="1" applyBorder="1" applyAlignment="1">
      <alignment vertical="center" wrapText="1"/>
      <protection/>
    </xf>
    <xf numFmtId="0" fontId="21" fillId="4" borderId="1" xfId="23" applyFont="1" applyFill="1" applyBorder="1" applyAlignment="1">
      <alignment vertical="center" wrapText="1"/>
      <protection/>
    </xf>
    <xf numFmtId="0" fontId="21" fillId="4" borderId="13" xfId="23" applyFont="1" applyFill="1" applyBorder="1" applyAlignment="1">
      <alignment vertical="center" wrapText="1"/>
      <protection/>
    </xf>
    <xf numFmtId="49" fontId="18" fillId="4" borderId="14" xfId="42" applyNumberFormat="1" applyFont="1" applyFill="1" applyBorder="1" applyAlignment="1">
      <alignment horizontal="left" vertical="center"/>
      <protection/>
    </xf>
    <xf numFmtId="49" fontId="18" fillId="4" borderId="12" xfId="42" applyNumberFormat="1" applyFont="1" applyFill="1" applyBorder="1" applyAlignment="1">
      <alignment horizontal="left" vertical="center"/>
      <protection/>
    </xf>
    <xf numFmtId="49" fontId="18" fillId="4" borderId="13" xfId="42" applyNumberFormat="1" applyFont="1" applyFill="1" applyBorder="1" applyAlignment="1">
      <alignment horizontal="left" vertical="center"/>
      <protection/>
    </xf>
    <xf numFmtId="0" fontId="20" fillId="0" borderId="2" xfId="42" applyFont="1" applyBorder="1" applyAlignment="1">
      <alignment horizontal="center" vertical="center"/>
      <protection/>
    </xf>
    <xf numFmtId="0" fontId="20" fillId="0" borderId="3" xfId="42" applyFont="1" applyBorder="1" applyAlignment="1">
      <alignment horizontal="center" vertical="center"/>
      <protection/>
    </xf>
    <xf numFmtId="0" fontId="20" fillId="0" borderId="10" xfId="42" applyFont="1" applyBorder="1" applyAlignment="1">
      <alignment horizontal="center" vertical="center"/>
      <protection/>
    </xf>
    <xf numFmtId="39" fontId="14" fillId="7" borderId="12" xfId="42" applyNumberFormat="1" applyFont="1" applyFill="1" applyBorder="1" applyAlignment="1">
      <alignment horizontal="left" wrapText="1"/>
      <protection/>
    </xf>
    <xf numFmtId="39" fontId="14" fillId="7" borderId="13" xfId="42" applyNumberFormat="1" applyFont="1" applyFill="1" applyBorder="1" applyAlignment="1">
      <alignment horizontal="left" wrapText="1"/>
      <protection/>
    </xf>
    <xf numFmtId="39" fontId="14" fillId="0" borderId="0" xfId="42" applyNumberFormat="1" applyFont="1" applyAlignment="1">
      <alignment horizontal="left" vertical="center" wrapText="1"/>
      <protection/>
    </xf>
    <xf numFmtId="0" fontId="19" fillId="0" borderId="47" xfId="42" applyFont="1" applyBorder="1" applyAlignment="1">
      <alignment horizontal="center" vertical="center"/>
      <protection/>
    </xf>
    <xf numFmtId="0" fontId="19" fillId="0" borderId="21" xfId="42" applyFont="1" applyBorder="1" applyAlignment="1">
      <alignment horizontal="center" vertical="center"/>
      <protection/>
    </xf>
    <xf numFmtId="0" fontId="19" fillId="0" borderId="9" xfId="42" applyFont="1" applyBorder="1" applyAlignment="1">
      <alignment horizontal="center" vertical="center"/>
      <protection/>
    </xf>
    <xf numFmtId="0" fontId="19" fillId="0" borderId="7" xfId="42" applyFont="1" applyBorder="1" applyAlignment="1">
      <alignment horizontal="center" vertical="center"/>
      <protection/>
    </xf>
    <xf numFmtId="0" fontId="19" fillId="0" borderId="49" xfId="42" applyFont="1" applyBorder="1" applyAlignment="1">
      <alignment horizontal="center" vertical="center"/>
      <protection/>
    </xf>
    <xf numFmtId="2" fontId="1" fillId="0" borderId="0" xfId="42" applyNumberFormat="1" applyFont="1" applyAlignment="1">
      <alignment horizontal="center" vertical="center"/>
      <protection/>
    </xf>
    <xf numFmtId="39" fontId="1" fillId="0" borderId="0" xfId="42" applyNumberFormat="1" applyAlignment="1">
      <alignment horizontal="center"/>
      <protection/>
    </xf>
    <xf numFmtId="0" fontId="13" fillId="4" borderId="4" xfId="42" applyFont="1" applyFill="1" applyBorder="1" applyAlignment="1">
      <alignment horizontal="center" vertical="center"/>
      <protection/>
    </xf>
    <xf numFmtId="0" fontId="18" fillId="4" borderId="47" xfId="42" applyFont="1" applyFill="1" applyBorder="1" applyAlignment="1">
      <alignment horizontal="left"/>
      <protection/>
    </xf>
    <xf numFmtId="0" fontId="18" fillId="4" borderId="42" xfId="42" applyFont="1" applyFill="1" applyBorder="1" applyAlignment="1">
      <alignment horizontal="left"/>
      <protection/>
    </xf>
    <xf numFmtId="0" fontId="18" fillId="4" borderId="21" xfId="42" applyFont="1" applyFill="1" applyBorder="1" applyAlignment="1">
      <alignment horizontal="left"/>
      <protection/>
    </xf>
    <xf numFmtId="0" fontId="13" fillId="4" borderId="1" xfId="42" applyFont="1" applyFill="1" applyBorder="1" applyAlignment="1">
      <alignment horizontal="center" vertical="center"/>
      <protection/>
    </xf>
    <xf numFmtId="0" fontId="18" fillId="4" borderId="14" xfId="42" applyFont="1" applyFill="1" applyBorder="1" applyAlignment="1">
      <alignment horizontal="left" wrapText="1"/>
      <protection/>
    </xf>
    <xf numFmtId="0" fontId="18" fillId="4" borderId="12" xfId="42" applyFont="1" applyFill="1" applyBorder="1" applyAlignment="1">
      <alignment horizontal="left" wrapText="1"/>
      <protection/>
    </xf>
    <xf numFmtId="170" fontId="18" fillId="4" borderId="14" xfId="42" applyNumberFormat="1" applyFont="1" applyFill="1" applyBorder="1" applyAlignment="1">
      <alignment horizontal="left" wrapText="1"/>
      <protection/>
    </xf>
    <xf numFmtId="170" fontId="18" fillId="4" borderId="12" xfId="42" applyNumberFormat="1" applyFont="1" applyFill="1" applyBorder="1" applyAlignment="1">
      <alignment horizontal="left" wrapText="1"/>
      <protection/>
    </xf>
    <xf numFmtId="170" fontId="18" fillId="4" borderId="13" xfId="42" applyNumberFormat="1" applyFont="1" applyFill="1" applyBorder="1" applyAlignment="1">
      <alignment horizontal="left" wrapText="1"/>
      <protection/>
    </xf>
    <xf numFmtId="10" fontId="18" fillId="4" borderId="14" xfId="43" applyNumberFormat="1" applyFont="1" applyFill="1" applyBorder="1" applyAlignment="1">
      <alignment horizontal="left"/>
    </xf>
    <xf numFmtId="10" fontId="18" fillId="4" borderId="12" xfId="43" applyNumberFormat="1" applyFont="1" applyFill="1" applyBorder="1" applyAlignment="1">
      <alignment horizontal="left"/>
    </xf>
    <xf numFmtId="10" fontId="18" fillId="4" borderId="13" xfId="43" applyNumberFormat="1" applyFont="1" applyFill="1" applyBorder="1" applyAlignment="1">
      <alignment horizontal="left"/>
    </xf>
    <xf numFmtId="0" fontId="18" fillId="4" borderId="13" xfId="42" applyFont="1" applyFill="1" applyBorder="1" applyAlignment="1">
      <alignment horizontal="left" wrapText="1"/>
      <protection/>
    </xf>
    <xf numFmtId="0" fontId="18" fillId="4" borderId="14" xfId="42" applyFont="1" applyFill="1" applyBorder="1" applyAlignment="1">
      <alignment horizontal="left"/>
      <protection/>
    </xf>
    <xf numFmtId="0" fontId="18" fillId="4" borderId="12" xfId="42" applyFont="1" applyFill="1" applyBorder="1" applyAlignment="1">
      <alignment horizontal="left"/>
      <protection/>
    </xf>
    <xf numFmtId="0" fontId="18" fillId="4" borderId="13" xfId="42" applyFont="1" applyFill="1" applyBorder="1" applyAlignment="1">
      <alignment horizontal="left"/>
      <protection/>
    </xf>
    <xf numFmtId="49" fontId="18" fillId="4" borderId="14" xfId="42" applyNumberFormat="1" applyFont="1" applyFill="1" applyBorder="1" applyAlignment="1">
      <alignment horizontal="left"/>
      <protection/>
    </xf>
    <xf numFmtId="49" fontId="18" fillId="4" borderId="12" xfId="42" applyNumberFormat="1" applyFont="1" applyFill="1" applyBorder="1" applyAlignment="1">
      <alignment horizontal="left"/>
      <protection/>
    </xf>
    <xf numFmtId="49" fontId="18" fillId="4" borderId="13" xfId="42" applyNumberFormat="1" applyFont="1" applyFill="1" applyBorder="1" applyAlignment="1">
      <alignment horizontal="left"/>
      <protection/>
    </xf>
    <xf numFmtId="39" fontId="14" fillId="0" borderId="0" xfId="42" applyNumberFormat="1" applyFont="1" applyAlignment="1">
      <alignment horizontal="left" wrapText="1"/>
      <protection/>
    </xf>
    <xf numFmtId="0" fontId="7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2" borderId="14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5" fillId="3" borderId="50" xfId="39" applyFont="1" applyFill="1" applyBorder="1" applyAlignment="1">
      <alignment horizontal="center" vertical="center"/>
      <protection/>
    </xf>
    <xf numFmtId="10" fontId="15" fillId="0" borderId="50" xfId="40" applyNumberFormat="1" applyFont="1" applyBorder="1" applyAlignment="1">
      <alignment horizontal="center" vertical="center"/>
    </xf>
    <xf numFmtId="10" fontId="15" fillId="3" borderId="50" xfId="39" applyNumberFormat="1" applyFont="1" applyFill="1" applyBorder="1" applyAlignment="1">
      <alignment horizontal="center" vertical="center"/>
      <protection/>
    </xf>
    <xf numFmtId="10" fontId="15" fillId="4" borderId="50" xfId="39" applyNumberFormat="1" applyFont="1" applyFill="1" applyBorder="1" applyAlignment="1">
      <alignment horizontal="center" vertical="center"/>
      <protection/>
    </xf>
    <xf numFmtId="0" fontId="7" fillId="3" borderId="4" xfId="39" applyFont="1" applyFill="1" applyBorder="1" applyAlignment="1">
      <alignment horizontal="center" vertical="center"/>
      <protection/>
    </xf>
    <xf numFmtId="0" fontId="7" fillId="3" borderId="4" xfId="39" applyFont="1" applyFill="1" applyBorder="1" applyAlignment="1">
      <alignment horizontal="center" vertical="center"/>
      <protection/>
    </xf>
    <xf numFmtId="0" fontId="15" fillId="3" borderId="4" xfId="39" applyFont="1" applyFill="1" applyBorder="1" applyAlignment="1">
      <alignment horizontal="center" vertical="center" wrapText="1"/>
      <protection/>
    </xf>
    <xf numFmtId="10" fontId="15" fillId="3" borderId="4" xfId="39" applyNumberFormat="1" applyFont="1" applyFill="1" applyBorder="1" applyAlignment="1">
      <alignment horizontal="center" vertical="center"/>
      <protection/>
    </xf>
    <xf numFmtId="10" fontId="7" fillId="3" borderId="10" xfId="39" applyNumberFormat="1" applyFont="1" applyFill="1" applyBorder="1" applyAlignment="1">
      <alignment horizontal="center" vertical="center"/>
      <protection/>
    </xf>
    <xf numFmtId="0" fontId="7" fillId="3" borderId="46" xfId="39" applyFont="1" applyFill="1" applyBorder="1" applyAlignment="1">
      <alignment horizontal="center" vertical="center" wrapText="1"/>
      <protection/>
    </xf>
    <xf numFmtId="10" fontId="7" fillId="3" borderId="51" xfId="39" applyNumberFormat="1" applyFont="1" applyFill="1" applyBorder="1" applyAlignment="1">
      <alignment horizontal="center" vertical="center"/>
      <protection/>
    </xf>
    <xf numFmtId="0" fontId="7" fillId="5" borderId="40" xfId="39" applyFont="1" applyFill="1" applyBorder="1" applyAlignment="1">
      <alignment horizontal="center" vertical="center"/>
      <protection/>
    </xf>
    <xf numFmtId="0" fontId="7" fillId="5" borderId="52" xfId="39" applyFont="1" applyFill="1" applyBorder="1" applyAlignment="1">
      <alignment horizontal="center" vertical="center"/>
      <protection/>
    </xf>
    <xf numFmtId="0" fontId="10" fillId="0" borderId="0" xfId="0" applyFont="1" applyBorder="1"/>
    <xf numFmtId="0" fontId="15" fillId="3" borderId="0" xfId="39" applyFont="1" applyFill="1" applyBorder="1" applyAlignment="1">
      <alignment horizontal="center" vertical="center"/>
      <protection/>
    </xf>
    <xf numFmtId="0" fontId="7" fillId="3" borderId="45" xfId="39" applyFont="1" applyFill="1" applyBorder="1" applyAlignment="1">
      <alignment horizontal="center" vertical="center"/>
      <protection/>
    </xf>
    <xf numFmtId="0" fontId="7" fillId="3" borderId="45" xfId="39" applyFont="1" applyFill="1" applyBorder="1" applyAlignment="1">
      <alignment horizontal="center" vertical="center" wrapText="1"/>
      <protection/>
    </xf>
    <xf numFmtId="0" fontId="7" fillId="3" borderId="44" xfId="39" applyFont="1" applyFill="1" applyBorder="1" applyAlignment="1">
      <alignment horizontal="center" vertical="center"/>
      <protection/>
    </xf>
    <xf numFmtId="0" fontId="7" fillId="5" borderId="39" xfId="39" applyFont="1" applyFill="1" applyBorder="1" applyAlignment="1">
      <alignment horizontal="center" vertical="center"/>
      <protection/>
    </xf>
    <xf numFmtId="0" fontId="7" fillId="3" borderId="52" xfId="39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7" fillId="3" borderId="56" xfId="39" applyFont="1" applyFill="1" applyBorder="1" applyAlignment="1">
      <alignment horizontal="center" vertical="center"/>
      <protection/>
    </xf>
    <xf numFmtId="10" fontId="7" fillId="3" borderId="57" xfId="39" applyNumberFormat="1" applyFont="1" applyFill="1" applyBorder="1" applyAlignment="1">
      <alignment horizontal="center" vertical="center"/>
      <protection/>
    </xf>
    <xf numFmtId="0" fontId="15" fillId="3" borderId="58" xfId="39" applyFont="1" applyFill="1" applyBorder="1" applyAlignment="1">
      <alignment horizontal="center" vertical="center"/>
      <protection/>
    </xf>
    <xf numFmtId="10" fontId="15" fillId="3" borderId="59" xfId="39" applyNumberFormat="1" applyFont="1" applyFill="1" applyBorder="1" applyAlignment="1">
      <alignment horizontal="center" vertical="center"/>
      <protection/>
    </xf>
    <xf numFmtId="0" fontId="15" fillId="3" borderId="15" xfId="39" applyFont="1" applyFill="1" applyBorder="1" applyAlignment="1">
      <alignment horizontal="center" vertical="center"/>
      <protection/>
    </xf>
    <xf numFmtId="10" fontId="15" fillId="3" borderId="16" xfId="39" applyNumberFormat="1" applyFont="1" applyFill="1" applyBorder="1" applyAlignment="1">
      <alignment horizontal="center" vertical="center"/>
      <protection/>
    </xf>
    <xf numFmtId="0" fontId="15" fillId="3" borderId="56" xfId="39" applyFont="1" applyFill="1" applyBorder="1" applyAlignment="1">
      <alignment horizontal="center" vertical="center"/>
      <protection/>
    </xf>
    <xf numFmtId="10" fontId="15" fillId="3" borderId="57" xfId="39" applyNumberFormat="1" applyFont="1" applyFill="1" applyBorder="1" applyAlignment="1">
      <alignment horizontal="center" vertical="center"/>
      <protection/>
    </xf>
    <xf numFmtId="10" fontId="15" fillId="4" borderId="16" xfId="39" applyNumberFormat="1" applyFont="1" applyFill="1" applyBorder="1" applyAlignment="1">
      <alignment horizontal="center" vertical="center"/>
      <protection/>
    </xf>
    <xf numFmtId="10" fontId="15" fillId="4" borderId="59" xfId="39" applyNumberFormat="1" applyFont="1" applyFill="1" applyBorder="1" applyAlignment="1">
      <alignment horizontal="center" vertical="center"/>
      <protection/>
    </xf>
    <xf numFmtId="10" fontId="15" fillId="4" borderId="57" xfId="39" applyNumberFormat="1" applyFont="1" applyFill="1" applyBorder="1" applyAlignment="1">
      <alignment horizontal="center" vertical="center"/>
      <protection/>
    </xf>
    <xf numFmtId="0" fontId="15" fillId="3" borderId="0" xfId="39" applyFont="1" applyFill="1" applyBorder="1" applyAlignment="1">
      <alignment vertical="center"/>
      <protection/>
    </xf>
    <xf numFmtId="169" fontId="7" fillId="3" borderId="0" xfId="39" applyNumberFormat="1" applyFont="1" applyFill="1" applyBorder="1" applyAlignment="1">
      <alignment horizontal="center" vertical="center"/>
      <protection/>
    </xf>
    <xf numFmtId="0" fontId="15" fillId="0" borderId="39" xfId="37" applyFont="1" applyBorder="1" applyAlignment="1">
      <alignment horizontal="left" vertical="top" wrapText="1"/>
      <protection/>
    </xf>
    <xf numFmtId="0" fontId="15" fillId="0" borderId="40" xfId="37" applyFont="1" applyBorder="1" applyAlignment="1">
      <alignment horizontal="left" vertical="top" wrapText="1"/>
      <protection/>
    </xf>
    <xf numFmtId="0" fontId="10" fillId="0" borderId="40" xfId="0" applyFont="1" applyBorder="1"/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Separador de milhares 2" xfId="22"/>
    <cellStyle name="Normal 2" xfId="23"/>
    <cellStyle name="Euro" xfId="24"/>
    <cellStyle name="Normal 2 2" xfId="25"/>
    <cellStyle name="Normal 3" xfId="26"/>
    <cellStyle name="Porcentagem 2 2" xfId="27"/>
    <cellStyle name="Vírgula 2" xfId="28"/>
    <cellStyle name="Vírgula 3 3" xfId="29"/>
    <cellStyle name="Porcentagem 2" xfId="30"/>
    <cellStyle name="Porcentagem 3" xfId="31"/>
    <cellStyle name="Separador de milhares 3" xfId="32"/>
    <cellStyle name="Separador de milhares 4" xfId="33"/>
    <cellStyle name="Moeda" xfId="34"/>
    <cellStyle name="Normal 4" xfId="35"/>
    <cellStyle name="Porcentagem 4 3" xfId="36"/>
    <cellStyle name="Normal 12" xfId="37"/>
    <cellStyle name="Porcentagem 6 2" xfId="38"/>
    <cellStyle name="Normal 2 2 2 2 2 2" xfId="39"/>
    <cellStyle name="Porcentagem 2 4" xfId="40"/>
    <cellStyle name="Normal 3 3 2" xfId="41"/>
    <cellStyle name="Normal 5" xfId="42"/>
    <cellStyle name="Porcentagem 4" xfId="43"/>
    <cellStyle name="Moeda 2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wmf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5</xdr:col>
      <xdr:colOff>1676400</xdr:colOff>
      <xdr:row>3</xdr:row>
      <xdr:rowOff>57150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09850" y="0"/>
          <a:ext cx="30289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47625</xdr:rowOff>
    </xdr:from>
    <xdr:to>
      <xdr:col>5</xdr:col>
      <xdr:colOff>171450</xdr:colOff>
      <xdr:row>23</xdr:row>
      <xdr:rowOff>504825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5162550"/>
          <a:ext cx="3486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3</xdr:row>
      <xdr:rowOff>142875</xdr:rowOff>
    </xdr:from>
    <xdr:to>
      <xdr:col>6</xdr:col>
      <xdr:colOff>847725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72175" y="12096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3</xdr:row>
      <xdr:rowOff>142875</xdr:rowOff>
    </xdr:from>
    <xdr:to>
      <xdr:col>6</xdr:col>
      <xdr:colOff>847725</xdr:colOff>
      <xdr:row>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72175" y="12096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2</xdr:row>
      <xdr:rowOff>142875</xdr:rowOff>
    </xdr:from>
    <xdr:to>
      <xdr:col>8</xdr:col>
      <xdr:colOff>714375</xdr:colOff>
      <xdr:row>6</xdr:row>
      <xdr:rowOff>104775</xdr:rowOff>
    </xdr:to>
    <xdr:pic>
      <xdr:nvPicPr>
        <xdr:cNvPr id="6" name="Imagem 5" descr="G:\ourem 6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48350" y="962025"/>
          <a:ext cx="168592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257175</xdr:colOff>
      <xdr:row>42</xdr:row>
      <xdr:rowOff>9525</xdr:rowOff>
    </xdr:from>
    <xdr:to>
      <xdr:col>7</xdr:col>
      <xdr:colOff>561975</xdr:colOff>
      <xdr:row>67</xdr:row>
      <xdr:rowOff>123825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4"/>
        <a:srcRect t="1324"/>
        <a:stretch>
          <a:fillRect/>
        </a:stretch>
      </xdr:blipFill>
      <xdr:spPr>
        <a:xfrm>
          <a:off x="1104900" y="9305925"/>
          <a:ext cx="5429250" cy="416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68</xdr:row>
      <xdr:rowOff>142875</xdr:rowOff>
    </xdr:from>
    <xdr:to>
      <xdr:col>4</xdr:col>
      <xdr:colOff>209550</xdr:colOff>
      <xdr:row>91</xdr:row>
      <xdr:rowOff>104775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9" b="39897"/>
        <a:stretch>
          <a:fillRect/>
        </a:stretch>
      </xdr:blipFill>
      <xdr:spPr bwMode="auto">
        <a:xfrm>
          <a:off x="0" y="13677900"/>
          <a:ext cx="363855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228600</xdr:colOff>
      <xdr:row>69</xdr:row>
      <xdr:rowOff>38100</xdr:rowOff>
    </xdr:from>
    <xdr:to>
      <xdr:col>8</xdr:col>
      <xdr:colOff>685800</xdr:colOff>
      <xdr:row>88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9" t="60137" r="-579" b="-1095"/>
        <a:stretch>
          <a:fillRect/>
        </a:stretch>
      </xdr:blipFill>
      <xdr:spPr bwMode="auto">
        <a:xfrm>
          <a:off x="3657600" y="13763625"/>
          <a:ext cx="3848100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2181225</xdr:colOff>
      <xdr:row>0</xdr:row>
      <xdr:rowOff>57150</xdr:rowOff>
    </xdr:from>
    <xdr:to>
      <xdr:col>4</xdr:col>
      <xdr:colOff>361950</xdr:colOff>
      <xdr:row>7</xdr:row>
      <xdr:rowOff>0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57150"/>
          <a:ext cx="336232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190500</xdr:rowOff>
    </xdr:from>
    <xdr:to>
      <xdr:col>8</xdr:col>
      <xdr:colOff>800100</xdr:colOff>
      <xdr:row>6</xdr:row>
      <xdr:rowOff>85725</xdr:rowOff>
    </xdr:to>
    <xdr:pic>
      <xdr:nvPicPr>
        <xdr:cNvPr id="2" name="Imagem 18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109"/>
        <a:stretch>
          <a:fillRect/>
        </a:stretch>
      </xdr:blipFill>
      <xdr:spPr bwMode="auto">
        <a:xfrm>
          <a:off x="7943850" y="190500"/>
          <a:ext cx="20002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8850" y="13811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8850" y="13811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1</xdr:row>
      <xdr:rowOff>19050</xdr:rowOff>
    </xdr:from>
    <xdr:to>
      <xdr:col>12</xdr:col>
      <xdr:colOff>1514475</xdr:colOff>
      <xdr:row>6</xdr:row>
      <xdr:rowOff>142875</xdr:rowOff>
    </xdr:to>
    <xdr:pic>
      <xdr:nvPicPr>
        <xdr:cNvPr id="4" name="Imagem 18" descr="G:\ourem 6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109"/>
        <a:stretch>
          <a:fillRect/>
        </a:stretch>
      </xdr:blipFill>
      <xdr:spPr bwMode="auto">
        <a:xfrm>
          <a:off x="8277225" y="476250"/>
          <a:ext cx="18764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0</xdr:row>
      <xdr:rowOff>161925</xdr:rowOff>
    </xdr:from>
    <xdr:to>
      <xdr:col>4</xdr:col>
      <xdr:colOff>1057275</xdr:colOff>
      <xdr:row>6</xdr:row>
      <xdr:rowOff>133350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0" y="161925"/>
          <a:ext cx="36480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YKER\AppData\Local\Temp\Rar$DIa4540.2341\ESCOLA%20DE%206%20SALAS%20S&#195;O%20JO&#195;O\OR&#199;-ESCOLA%20DE%206%20SALAS%20JUN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-LICITA&#199;&#213;ES%20PMO\LICITA&#199;&#195;O%202022\TOMADA%20DE%20PRE&#199;O\005%20CONSTRU&#199;&#195;O%20DE%20UMA%20ARENA%20ESPORTIVA%20NO%20MACHAD&#195;O\01%20FASE%20INTERNA\4.%20OR&#199;AMENTO%20CONSTRU&#199;&#195;O%20DE%20UMA%20ARENA%20ESPORTIVA%20NO%20MACHAD&#195;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ARTA%20CONVITE-PAVIMENTA&#199;&#195;O%20(PISO%20SEXTAVADO)\OR&#199;AMENTO%20E%20MEMORIAL\OR&#199;AMENTO%20PISO%20SEXTAV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ENC. SOCIAIS"/>
      <sheetName val="Orçamento"/>
      <sheetName val="Cronograma"/>
      <sheetName val="CPU"/>
      <sheetName val="Memória de Cálculo"/>
    </sheetNames>
    <sheetDataSet>
      <sheetData sheetId="0"/>
      <sheetData sheetId="1"/>
      <sheetData sheetId="2"/>
      <sheetData sheetId="3"/>
      <sheetData sheetId="4">
        <row r="1">
          <cell r="A1" t="str">
            <v>OBRA: </v>
          </cell>
        </row>
        <row r="3">
          <cell r="A3" t="str">
            <v>DATA: </v>
          </cell>
        </row>
        <row r="4">
          <cell r="A4" t="str">
            <v>LOCAL: </v>
          </cell>
        </row>
        <row r="5">
          <cell r="A5" t="str">
            <v>VALOR: </v>
          </cell>
        </row>
        <row r="6">
          <cell r="A6" t="str">
            <v>BDI</v>
          </cell>
        </row>
        <row r="7">
          <cell r="A7" t="str">
            <v>REFERÊNCIA: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Orçamento"/>
      <sheetName val="Cronograma"/>
      <sheetName val="CPU"/>
      <sheetName val="Memória de Cálculo"/>
    </sheetNames>
    <sheetDataSet>
      <sheetData sheetId="0" refreshError="1"/>
      <sheetData sheetId="1" refreshError="1">
        <row r="1">
          <cell r="A1" t="str">
            <v>OBRA: </v>
          </cell>
        </row>
        <row r="2">
          <cell r="A2" t="str">
            <v>CONVENENTE:  </v>
          </cell>
          <cell r="D2" t="str">
            <v>PREFEITURA MUNICIPAL DE OURÉM - PARÁ</v>
          </cell>
        </row>
        <row r="3">
          <cell r="A3" t="str">
            <v>DATA: </v>
          </cell>
        </row>
        <row r="4">
          <cell r="A4" t="str">
            <v>LOCAL: </v>
          </cell>
        </row>
        <row r="5">
          <cell r="A5" t="str">
            <v>VALOR: </v>
          </cell>
        </row>
        <row r="6">
          <cell r="A6" t="str">
            <v>BDI</v>
          </cell>
        </row>
        <row r="7">
          <cell r="A7" t="str">
            <v>REFERÊNCIA:</v>
          </cell>
        </row>
        <row r="13">
          <cell r="C13" t="str">
            <v>1</v>
          </cell>
        </row>
        <row r="15">
          <cell r="D15" t="str">
            <v>Barracão de madeira/Almoxarifado</v>
          </cell>
        </row>
      </sheetData>
      <sheetData sheetId="2" refreshError="1"/>
      <sheetData sheetId="3" refreshError="1">
        <row r="1">
          <cell r="A1" t="str">
            <v>OBRA: </v>
          </cell>
        </row>
        <row r="2">
          <cell r="A2" t="str">
            <v>CONVENENTE:  </v>
          </cell>
        </row>
        <row r="3">
          <cell r="A3" t="str">
            <v>DATA: </v>
          </cell>
        </row>
        <row r="4">
          <cell r="A4" t="str">
            <v>LOCAL: </v>
          </cell>
        </row>
        <row r="5">
          <cell r="A5" t="str">
            <v>VALOR: </v>
          </cell>
        </row>
        <row r="6">
          <cell r="A6" t="str">
            <v>BDI</v>
          </cell>
        </row>
        <row r="7">
          <cell r="A7" t="str">
            <v>REFERÊNCIA: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view="pageBreakPreview" zoomScaleSheetLayoutView="100" workbookViewId="0" topLeftCell="A1">
      <selection activeCell="O26" sqref="O26"/>
    </sheetView>
  </sheetViews>
  <sheetFormatPr defaultColWidth="9.140625" defaultRowHeight="15"/>
  <cols>
    <col min="1" max="1" width="7.7109375" style="0" bestFit="1" customWidth="1"/>
    <col min="2" max="2" width="24.8515625" style="0" customWidth="1"/>
    <col min="3" max="4" width="8.8515625" style="0" bestFit="1" customWidth="1"/>
    <col min="6" max="6" width="28.140625" style="0" customWidth="1"/>
    <col min="7" max="7" width="23.7109375" style="25" customWidth="1"/>
    <col min="8" max="8" width="16.28125" style="25" customWidth="1"/>
  </cols>
  <sheetData>
    <row r="1" spans="1:8" ht="21.75" customHeight="1">
      <c r="A1" s="319"/>
      <c r="B1" s="320"/>
      <c r="C1" s="320"/>
      <c r="D1" s="320"/>
      <c r="E1" s="320"/>
      <c r="F1" s="320"/>
      <c r="G1" s="320"/>
      <c r="H1" s="321"/>
    </row>
    <row r="2" spans="1:8" ht="15">
      <c r="A2" s="322"/>
      <c r="B2" s="178"/>
      <c r="C2" s="178"/>
      <c r="D2" s="178"/>
      <c r="E2" s="178"/>
      <c r="F2" s="178"/>
      <c r="G2" s="178"/>
      <c r="H2" s="323"/>
    </row>
    <row r="3" spans="1:8" ht="30.75" customHeight="1">
      <c r="A3" s="322"/>
      <c r="B3" s="178"/>
      <c r="C3" s="178"/>
      <c r="D3" s="178"/>
      <c r="E3" s="178"/>
      <c r="F3" s="178"/>
      <c r="G3" s="178"/>
      <c r="H3" s="323"/>
    </row>
    <row r="4" spans="1:8" ht="15">
      <c r="A4" s="322" t="s">
        <v>102</v>
      </c>
      <c r="B4" s="178"/>
      <c r="C4" s="178"/>
      <c r="D4" s="178"/>
      <c r="E4" s="178"/>
      <c r="F4" s="178"/>
      <c r="G4" s="178"/>
      <c r="H4" s="323"/>
    </row>
    <row r="5" spans="1:8" ht="15">
      <c r="A5" s="324" t="str">
        <f>'ORÇ.'!A9</f>
        <v>OBRA: EXECUÇÃO DAS OBRAS DE CONSTRUÇÃO DO CALÇAMENTO, MEIO-FIO, MICRODRENAGEM E ILUMINAÇÃO DO CEMITÉRIO SÃO MARCELO NO MUNICÍPIO DE OURÉM/PA</v>
      </c>
      <c r="B5" s="180"/>
      <c r="C5" s="180"/>
      <c r="D5" s="180"/>
      <c r="E5" s="180"/>
      <c r="F5" s="180"/>
      <c r="G5" s="30" t="s">
        <v>302</v>
      </c>
      <c r="H5" s="325" t="s">
        <v>275</v>
      </c>
    </row>
    <row r="6" spans="1:8" ht="13.5" customHeight="1">
      <c r="A6" s="324"/>
      <c r="B6" s="180"/>
      <c r="C6" s="180"/>
      <c r="D6" s="180"/>
      <c r="E6" s="180"/>
      <c r="F6" s="180"/>
      <c r="G6" s="31" t="s">
        <v>250</v>
      </c>
      <c r="H6" s="325" t="s">
        <v>247</v>
      </c>
    </row>
    <row r="7" spans="1:8" ht="15" customHeight="1" thickBot="1">
      <c r="A7" s="326" t="s">
        <v>46</v>
      </c>
      <c r="B7" s="303"/>
      <c r="C7" s="303"/>
      <c r="D7" s="303"/>
      <c r="E7" s="303"/>
      <c r="F7" s="303"/>
      <c r="G7" s="304" t="s">
        <v>47</v>
      </c>
      <c r="H7" s="327" t="s">
        <v>48</v>
      </c>
    </row>
    <row r="8" spans="1:8" ht="15.75" thickBot="1">
      <c r="A8" s="191" t="s">
        <v>49</v>
      </c>
      <c r="B8" s="192"/>
      <c r="C8" s="192"/>
      <c r="D8" s="192"/>
      <c r="E8" s="192"/>
      <c r="F8" s="192"/>
      <c r="G8" s="176" t="s">
        <v>50</v>
      </c>
      <c r="H8" s="176" t="s">
        <v>50</v>
      </c>
    </row>
    <row r="9" spans="1:8" ht="15">
      <c r="A9" s="328" t="s">
        <v>51</v>
      </c>
      <c r="B9" s="299"/>
      <c r="C9" s="299"/>
      <c r="D9" s="299" t="s">
        <v>16</v>
      </c>
      <c r="E9" s="299"/>
      <c r="F9" s="299"/>
      <c r="G9" s="301">
        <v>0</v>
      </c>
      <c r="H9" s="329">
        <v>0</v>
      </c>
    </row>
    <row r="10" spans="1:8" ht="15">
      <c r="A10" s="330" t="s">
        <v>52</v>
      </c>
      <c r="B10" s="179"/>
      <c r="C10" s="179"/>
      <c r="D10" s="181" t="s">
        <v>17</v>
      </c>
      <c r="E10" s="181"/>
      <c r="F10" s="181"/>
      <c r="G10" s="11">
        <v>0.015</v>
      </c>
      <c r="H10" s="331">
        <v>0.015</v>
      </c>
    </row>
    <row r="11" spans="1:8" ht="15">
      <c r="A11" s="330" t="s">
        <v>53</v>
      </c>
      <c r="B11" s="179"/>
      <c r="C11" s="179"/>
      <c r="D11" s="181" t="s">
        <v>18</v>
      </c>
      <c r="E11" s="181"/>
      <c r="F11" s="181"/>
      <c r="G11" s="11">
        <v>0.01</v>
      </c>
      <c r="H11" s="331">
        <v>0.01</v>
      </c>
    </row>
    <row r="12" spans="1:8" ht="15">
      <c r="A12" s="330" t="s">
        <v>54</v>
      </c>
      <c r="B12" s="179"/>
      <c r="C12" s="179"/>
      <c r="D12" s="181" t="s">
        <v>19</v>
      </c>
      <c r="E12" s="181"/>
      <c r="F12" s="181"/>
      <c r="G12" s="11">
        <v>0.002</v>
      </c>
      <c r="H12" s="331">
        <v>0.002</v>
      </c>
    </row>
    <row r="13" spans="1:8" ht="15">
      <c r="A13" s="330" t="s">
        <v>55</v>
      </c>
      <c r="B13" s="179"/>
      <c r="C13" s="179"/>
      <c r="D13" s="181" t="s">
        <v>20</v>
      </c>
      <c r="E13" s="181"/>
      <c r="F13" s="181"/>
      <c r="G13" s="11">
        <v>0.006</v>
      </c>
      <c r="H13" s="331">
        <v>0.006</v>
      </c>
    </row>
    <row r="14" spans="1:8" ht="15">
      <c r="A14" s="330" t="s">
        <v>56</v>
      </c>
      <c r="B14" s="179"/>
      <c r="C14" s="179"/>
      <c r="D14" s="181" t="s">
        <v>57</v>
      </c>
      <c r="E14" s="181"/>
      <c r="F14" s="181"/>
      <c r="G14" s="11">
        <v>0.025</v>
      </c>
      <c r="H14" s="331">
        <v>0.025</v>
      </c>
    </row>
    <row r="15" spans="1:8" ht="15">
      <c r="A15" s="330" t="s">
        <v>58</v>
      </c>
      <c r="B15" s="179"/>
      <c r="C15" s="179"/>
      <c r="D15" s="181" t="s">
        <v>59</v>
      </c>
      <c r="E15" s="181"/>
      <c r="F15" s="181"/>
      <c r="G15" s="11">
        <v>0.03</v>
      </c>
      <c r="H15" s="331">
        <v>0.03</v>
      </c>
    </row>
    <row r="16" spans="1:8" ht="15">
      <c r="A16" s="330" t="s">
        <v>60</v>
      </c>
      <c r="B16" s="179"/>
      <c r="C16" s="179"/>
      <c r="D16" s="181" t="s">
        <v>21</v>
      </c>
      <c r="E16" s="181"/>
      <c r="F16" s="181"/>
      <c r="G16" s="11">
        <v>0.08</v>
      </c>
      <c r="H16" s="331">
        <v>0.08</v>
      </c>
    </row>
    <row r="17" spans="1:8" ht="15.75" thickBot="1">
      <c r="A17" s="332" t="s">
        <v>61</v>
      </c>
      <c r="B17" s="186"/>
      <c r="C17" s="186"/>
      <c r="D17" s="186" t="s">
        <v>22</v>
      </c>
      <c r="E17" s="186"/>
      <c r="F17" s="186"/>
      <c r="G17" s="306">
        <v>0</v>
      </c>
      <c r="H17" s="333">
        <v>0</v>
      </c>
    </row>
    <row r="18" spans="1:8" ht="15.75" thickBot="1">
      <c r="A18" s="182" t="s">
        <v>23</v>
      </c>
      <c r="B18" s="183"/>
      <c r="C18" s="183"/>
      <c r="D18" s="183" t="s">
        <v>62</v>
      </c>
      <c r="E18" s="183"/>
      <c r="F18" s="183"/>
      <c r="G18" s="307">
        <f>SUM(G9:G17)</f>
        <v>0.16799999999999998</v>
      </c>
      <c r="H18" s="17">
        <f>SUM(H9:H17)</f>
        <v>0.16799999999999998</v>
      </c>
    </row>
    <row r="19" spans="1:8" ht="15.75" thickBot="1">
      <c r="A19" s="187"/>
      <c r="B19" s="188"/>
      <c r="C19" s="188"/>
      <c r="D19" s="188"/>
      <c r="E19" s="188"/>
      <c r="F19" s="188"/>
      <c r="G19" s="188"/>
      <c r="H19" s="318"/>
    </row>
    <row r="20" spans="1:8" ht="15.75" thickBot="1">
      <c r="A20" s="191" t="s">
        <v>63</v>
      </c>
      <c r="B20" s="192"/>
      <c r="C20" s="192"/>
      <c r="D20" s="192"/>
      <c r="E20" s="192"/>
      <c r="F20" s="193"/>
      <c r="G20" s="176" t="s">
        <v>50</v>
      </c>
      <c r="H20" s="176" t="s">
        <v>50</v>
      </c>
    </row>
    <row r="21" spans="1:8" ht="15">
      <c r="A21" s="328" t="s">
        <v>64</v>
      </c>
      <c r="B21" s="299"/>
      <c r="C21" s="299"/>
      <c r="D21" s="299" t="s">
        <v>65</v>
      </c>
      <c r="E21" s="299"/>
      <c r="F21" s="299"/>
      <c r="G21" s="300">
        <v>0.1813</v>
      </c>
      <c r="H21" s="329"/>
    </row>
    <row r="22" spans="1:8" ht="15">
      <c r="A22" s="330" t="s">
        <v>66</v>
      </c>
      <c r="B22" s="179"/>
      <c r="C22" s="179"/>
      <c r="D22" s="185" t="s">
        <v>67</v>
      </c>
      <c r="E22" s="185"/>
      <c r="F22" s="185"/>
      <c r="G22" s="11">
        <v>0.0416</v>
      </c>
      <c r="H22" s="331"/>
    </row>
    <row r="23" spans="1:8" ht="15">
      <c r="A23" s="330" t="s">
        <v>68</v>
      </c>
      <c r="B23" s="179"/>
      <c r="C23" s="179"/>
      <c r="D23" s="181" t="s">
        <v>24</v>
      </c>
      <c r="E23" s="181"/>
      <c r="F23" s="181"/>
      <c r="G23" s="12">
        <v>0.0089</v>
      </c>
      <c r="H23" s="334">
        <v>0.0066</v>
      </c>
    </row>
    <row r="24" spans="1:8" ht="15">
      <c r="A24" s="330" t="s">
        <v>69</v>
      </c>
      <c r="B24" s="179"/>
      <c r="C24" s="179"/>
      <c r="D24" s="181" t="s">
        <v>70</v>
      </c>
      <c r="E24" s="181"/>
      <c r="F24" s="181"/>
      <c r="G24" s="12">
        <v>0.1123</v>
      </c>
      <c r="H24" s="331">
        <v>0.0833</v>
      </c>
    </row>
    <row r="25" spans="1:8" ht="15">
      <c r="A25" s="330" t="s">
        <v>71</v>
      </c>
      <c r="B25" s="179"/>
      <c r="C25" s="179"/>
      <c r="D25" s="181" t="s">
        <v>25</v>
      </c>
      <c r="E25" s="181"/>
      <c r="F25" s="181"/>
      <c r="G25" s="11">
        <v>0.0007</v>
      </c>
      <c r="H25" s="331">
        <v>0.0005</v>
      </c>
    </row>
    <row r="26" spans="1:8" ht="15">
      <c r="A26" s="330" t="s">
        <v>72</v>
      </c>
      <c r="B26" s="179"/>
      <c r="C26" s="179"/>
      <c r="D26" s="181" t="s">
        <v>26</v>
      </c>
      <c r="E26" s="181"/>
      <c r="F26" s="181"/>
      <c r="G26" s="11">
        <v>0.0075</v>
      </c>
      <c r="H26" s="331">
        <v>0.0056</v>
      </c>
    </row>
    <row r="27" spans="1:8" ht="15">
      <c r="A27" s="330" t="s">
        <v>73</v>
      </c>
      <c r="B27" s="179"/>
      <c r="C27" s="179"/>
      <c r="D27" s="181" t="s">
        <v>27</v>
      </c>
      <c r="E27" s="181"/>
      <c r="F27" s="181"/>
      <c r="G27" s="12">
        <v>0.0275</v>
      </c>
      <c r="H27" s="334"/>
    </row>
    <row r="28" spans="1:8" ht="15">
      <c r="A28" s="330" t="s">
        <v>74</v>
      </c>
      <c r="B28" s="179"/>
      <c r="C28" s="179"/>
      <c r="D28" s="181" t="s">
        <v>28</v>
      </c>
      <c r="E28" s="181"/>
      <c r="F28" s="181"/>
      <c r="G28" s="12">
        <v>0.0011</v>
      </c>
      <c r="H28" s="334">
        <v>0.0008</v>
      </c>
    </row>
    <row r="29" spans="1:8" ht="15">
      <c r="A29" s="330" t="s">
        <v>75</v>
      </c>
      <c r="B29" s="179"/>
      <c r="C29" s="179"/>
      <c r="D29" s="181" t="s">
        <v>29</v>
      </c>
      <c r="E29" s="181"/>
      <c r="F29" s="181"/>
      <c r="G29" s="12">
        <v>0.1317</v>
      </c>
      <c r="H29" s="334">
        <v>0.0977</v>
      </c>
    </row>
    <row r="30" spans="1:8" ht="15.75" thickBot="1">
      <c r="A30" s="332" t="s">
        <v>76</v>
      </c>
      <c r="B30" s="186"/>
      <c r="C30" s="186"/>
      <c r="D30" s="186" t="s">
        <v>30</v>
      </c>
      <c r="E30" s="186"/>
      <c r="F30" s="186"/>
      <c r="G30" s="306">
        <v>0.0004</v>
      </c>
      <c r="H30" s="333">
        <v>0.0003</v>
      </c>
    </row>
    <row r="31" spans="1:8" ht="30.75" customHeight="1" thickBot="1">
      <c r="A31" s="316" t="s">
        <v>31</v>
      </c>
      <c r="B31" s="314"/>
      <c r="C31" s="314"/>
      <c r="D31" s="315" t="s">
        <v>77</v>
      </c>
      <c r="E31" s="315"/>
      <c r="F31" s="308"/>
      <c r="G31" s="309">
        <f>SUM(G21:G30)</f>
        <v>0.5129999999999999</v>
      </c>
      <c r="H31" s="309">
        <f>SUM(H21:H30)</f>
        <v>0.19479999999999997</v>
      </c>
    </row>
    <row r="32" spans="1:8" ht="15.75" thickBot="1">
      <c r="A32" s="13"/>
      <c r="B32" s="14"/>
      <c r="C32" s="14"/>
      <c r="D32" s="15"/>
      <c r="E32" s="15"/>
      <c r="F32" s="14"/>
      <c r="G32" s="177"/>
      <c r="H32" s="32"/>
    </row>
    <row r="33" spans="1:8" ht="15.75" thickBot="1">
      <c r="A33" s="317" t="s">
        <v>78</v>
      </c>
      <c r="B33" s="310"/>
      <c r="C33" s="310"/>
      <c r="D33" s="310"/>
      <c r="E33" s="310"/>
      <c r="F33" s="310"/>
      <c r="G33" s="311" t="s">
        <v>50</v>
      </c>
      <c r="H33" s="311" t="s">
        <v>50</v>
      </c>
    </row>
    <row r="34" spans="1:8" ht="15">
      <c r="A34" s="328" t="s">
        <v>79</v>
      </c>
      <c r="B34" s="299"/>
      <c r="C34" s="299"/>
      <c r="D34" s="299" t="s">
        <v>32</v>
      </c>
      <c r="E34" s="299"/>
      <c r="F34" s="299"/>
      <c r="G34" s="302">
        <v>0.0582</v>
      </c>
      <c r="H34" s="335">
        <v>0.0432</v>
      </c>
    </row>
    <row r="35" spans="1:8" ht="15">
      <c r="A35" s="330" t="s">
        <v>80</v>
      </c>
      <c r="B35" s="179"/>
      <c r="C35" s="179"/>
      <c r="D35" s="181" t="s">
        <v>33</v>
      </c>
      <c r="E35" s="181"/>
      <c r="F35" s="181"/>
      <c r="G35" s="12">
        <v>0.0014</v>
      </c>
      <c r="H35" s="334">
        <v>0.001</v>
      </c>
    </row>
    <row r="36" spans="1:8" ht="15">
      <c r="A36" s="330" t="s">
        <v>81</v>
      </c>
      <c r="B36" s="179"/>
      <c r="C36" s="179"/>
      <c r="D36" s="181" t="s">
        <v>34</v>
      </c>
      <c r="E36" s="181"/>
      <c r="F36" s="181"/>
      <c r="G36" s="12">
        <v>0.0182</v>
      </c>
      <c r="H36" s="334">
        <v>0.0135</v>
      </c>
    </row>
    <row r="37" spans="1:8" ht="15">
      <c r="A37" s="330" t="s">
        <v>82</v>
      </c>
      <c r="B37" s="179"/>
      <c r="C37" s="179"/>
      <c r="D37" s="181" t="s">
        <v>35</v>
      </c>
      <c r="E37" s="181"/>
      <c r="F37" s="181"/>
      <c r="G37" s="12">
        <v>0.0289</v>
      </c>
      <c r="H37" s="334">
        <v>0.0214</v>
      </c>
    </row>
    <row r="38" spans="1:8" ht="15.75" thickBot="1">
      <c r="A38" s="332" t="s">
        <v>83</v>
      </c>
      <c r="B38" s="186"/>
      <c r="C38" s="186"/>
      <c r="D38" s="186" t="s">
        <v>36</v>
      </c>
      <c r="E38" s="186"/>
      <c r="F38" s="186"/>
      <c r="G38" s="16">
        <v>0.0049</v>
      </c>
      <c r="H38" s="336">
        <v>0.0036</v>
      </c>
    </row>
    <row r="39" spans="1:8" ht="33.75" customHeight="1" thickBot="1">
      <c r="A39" s="182" t="s">
        <v>37</v>
      </c>
      <c r="B39" s="183"/>
      <c r="C39" s="183"/>
      <c r="D39" s="189" t="s">
        <v>84</v>
      </c>
      <c r="E39" s="189"/>
      <c r="F39" s="190"/>
      <c r="G39" s="17">
        <f>SUM(G34:G38)</f>
        <v>0.1116</v>
      </c>
      <c r="H39" s="17">
        <f>SUM(H34:H38)</f>
        <v>0.08270000000000001</v>
      </c>
    </row>
    <row r="40" spans="1:8" ht="15.75" thickBot="1">
      <c r="A40" s="182"/>
      <c r="B40" s="183"/>
      <c r="C40" s="183"/>
      <c r="D40" s="183"/>
      <c r="E40" s="183"/>
      <c r="F40" s="183"/>
      <c r="G40" s="183"/>
      <c r="H40" s="184"/>
    </row>
    <row r="41" spans="1:8" ht="15.75" thickBot="1">
      <c r="A41" s="191" t="s">
        <v>85</v>
      </c>
      <c r="B41" s="192"/>
      <c r="C41" s="192"/>
      <c r="D41" s="192"/>
      <c r="E41" s="192"/>
      <c r="F41" s="193"/>
      <c r="G41" s="176" t="s">
        <v>50</v>
      </c>
      <c r="H41" s="176" t="s">
        <v>50</v>
      </c>
    </row>
    <row r="42" spans="1:8" ht="15">
      <c r="A42" s="328" t="s">
        <v>86</v>
      </c>
      <c r="B42" s="299"/>
      <c r="C42" s="299"/>
      <c r="D42" s="299" t="s">
        <v>87</v>
      </c>
      <c r="E42" s="299"/>
      <c r="F42" s="299"/>
      <c r="G42" s="302">
        <v>0.0862</v>
      </c>
      <c r="H42" s="335">
        <v>0.0327</v>
      </c>
    </row>
    <row r="43" spans="1:8" ht="23.25" customHeight="1" thickBot="1">
      <c r="A43" s="332" t="s">
        <v>88</v>
      </c>
      <c r="B43" s="186"/>
      <c r="C43" s="186"/>
      <c r="D43" s="305" t="s">
        <v>89</v>
      </c>
      <c r="E43" s="305"/>
      <c r="F43" s="305"/>
      <c r="G43" s="16">
        <v>0.0049</v>
      </c>
      <c r="H43" s="336">
        <v>0.0036</v>
      </c>
    </row>
    <row r="44" spans="1:8" ht="25.5" customHeight="1" thickBot="1">
      <c r="A44" s="182" t="s">
        <v>38</v>
      </c>
      <c r="B44" s="183"/>
      <c r="C44" s="183"/>
      <c r="D44" s="189" t="s">
        <v>90</v>
      </c>
      <c r="E44" s="189"/>
      <c r="F44" s="190"/>
      <c r="G44" s="17">
        <f>SUM(G42:G43)</f>
        <v>0.0911</v>
      </c>
      <c r="H44" s="17">
        <f>SUM(H42:H43)</f>
        <v>0.0363</v>
      </c>
    </row>
    <row r="45" spans="1:8" ht="15.75" thickBot="1">
      <c r="A45" s="18"/>
      <c r="B45" s="337"/>
      <c r="C45" s="338"/>
      <c r="D45" s="312"/>
      <c r="E45" s="312"/>
      <c r="F45" s="312"/>
      <c r="G45" s="313"/>
      <c r="H45" s="33"/>
    </row>
    <row r="46" spans="1:8" ht="15.75" thickBot="1">
      <c r="A46" s="191" t="s">
        <v>91</v>
      </c>
      <c r="B46" s="192"/>
      <c r="C46" s="192"/>
      <c r="D46" s="192"/>
      <c r="E46" s="192"/>
      <c r="F46" s="193"/>
      <c r="G46" s="19">
        <f>SUM(G18,G31,G39,G44)</f>
        <v>0.8836999999999998</v>
      </c>
      <c r="H46" s="19">
        <f>SUM(H18,H31,H39,H44)</f>
        <v>0.48179999999999995</v>
      </c>
    </row>
    <row r="47" spans="1:8" ht="26.25" customHeight="1" thickBot="1">
      <c r="A47" s="339" t="s">
        <v>92</v>
      </c>
      <c r="B47" s="340"/>
      <c r="C47" s="340"/>
      <c r="D47" s="340"/>
      <c r="E47" s="340"/>
      <c r="F47" s="341"/>
      <c r="G47" s="342"/>
      <c r="H47" s="343"/>
    </row>
  </sheetData>
  <mergeCells count="72">
    <mergeCell ref="A44:C44"/>
    <mergeCell ref="D44:F44"/>
    <mergeCell ref="A46:F46"/>
    <mergeCell ref="A47:E47"/>
    <mergeCell ref="A40:H40"/>
    <mergeCell ref="A41:F41"/>
    <mergeCell ref="A42:C42"/>
    <mergeCell ref="D42:F42"/>
    <mergeCell ref="A43:C43"/>
    <mergeCell ref="D43:F43"/>
    <mergeCell ref="A39:C39"/>
    <mergeCell ref="D39:F39"/>
    <mergeCell ref="A34:C34"/>
    <mergeCell ref="D34:F34"/>
    <mergeCell ref="A35:C35"/>
    <mergeCell ref="D35:F35"/>
    <mergeCell ref="A36:C36"/>
    <mergeCell ref="D36:F36"/>
    <mergeCell ref="A37:C37"/>
    <mergeCell ref="D37:F37"/>
    <mergeCell ref="D31:F31"/>
    <mergeCell ref="A38:C38"/>
    <mergeCell ref="D38:F38"/>
    <mergeCell ref="A31:C31"/>
    <mergeCell ref="A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5:C15"/>
    <mergeCell ref="D15:F15"/>
    <mergeCell ref="A20:F20"/>
    <mergeCell ref="A21:C21"/>
    <mergeCell ref="D21:F21"/>
    <mergeCell ref="D17:F17"/>
    <mergeCell ref="A18:C18"/>
    <mergeCell ref="D18:F18"/>
    <mergeCell ref="A19:H19"/>
    <mergeCell ref="A16:C16"/>
    <mergeCell ref="D16:F16"/>
    <mergeCell ref="A17:C17"/>
    <mergeCell ref="A13:C13"/>
    <mergeCell ref="D13:F13"/>
    <mergeCell ref="A14:C14"/>
    <mergeCell ref="D14:F14"/>
    <mergeCell ref="A10:C10"/>
    <mergeCell ref="D10:F10"/>
    <mergeCell ref="A11:C11"/>
    <mergeCell ref="D11:F11"/>
    <mergeCell ref="A12:C12"/>
    <mergeCell ref="D12:F12"/>
    <mergeCell ref="A1:H3"/>
    <mergeCell ref="A8:F8"/>
    <mergeCell ref="A9:C9"/>
    <mergeCell ref="D9:F9"/>
    <mergeCell ref="A7:F7"/>
    <mergeCell ref="A5:F6"/>
    <mergeCell ref="A4:H4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8724-276B-4564-BA61-4F1448F86E3A}">
  <sheetPr>
    <pageSetUpPr fitToPage="1"/>
  </sheetPr>
  <dimension ref="A1:N43"/>
  <sheetViews>
    <sheetView view="pageBreakPreview" zoomScaleSheetLayoutView="100" workbookViewId="0" topLeftCell="A1">
      <selection activeCell="N5" sqref="N5"/>
    </sheetView>
  </sheetViews>
  <sheetFormatPr defaultColWidth="9.140625" defaultRowHeight="15"/>
  <cols>
    <col min="1" max="1" width="12.7109375" style="38" customWidth="1"/>
    <col min="2" max="2" width="13.28125" style="38" customWidth="1"/>
    <col min="3" max="14" width="12.7109375" style="38" customWidth="1"/>
    <col min="15" max="256" width="9.140625" style="38" customWidth="1"/>
    <col min="257" max="257" width="12.7109375" style="38" customWidth="1"/>
    <col min="258" max="258" width="13.28125" style="38" customWidth="1"/>
    <col min="259" max="270" width="12.7109375" style="38" customWidth="1"/>
    <col min="271" max="512" width="9.140625" style="38" customWidth="1"/>
    <col min="513" max="513" width="12.7109375" style="38" customWidth="1"/>
    <col min="514" max="514" width="13.28125" style="38" customWidth="1"/>
    <col min="515" max="526" width="12.7109375" style="38" customWidth="1"/>
    <col min="527" max="768" width="9.140625" style="38" customWidth="1"/>
    <col min="769" max="769" width="12.7109375" style="38" customWidth="1"/>
    <col min="770" max="770" width="13.28125" style="38" customWidth="1"/>
    <col min="771" max="782" width="12.7109375" style="38" customWidth="1"/>
    <col min="783" max="1024" width="9.140625" style="38" customWidth="1"/>
    <col min="1025" max="1025" width="12.7109375" style="38" customWidth="1"/>
    <col min="1026" max="1026" width="13.28125" style="38" customWidth="1"/>
    <col min="1027" max="1038" width="12.7109375" style="38" customWidth="1"/>
    <col min="1039" max="1280" width="9.140625" style="38" customWidth="1"/>
    <col min="1281" max="1281" width="12.7109375" style="38" customWidth="1"/>
    <col min="1282" max="1282" width="13.28125" style="38" customWidth="1"/>
    <col min="1283" max="1294" width="12.7109375" style="38" customWidth="1"/>
    <col min="1295" max="1536" width="9.140625" style="38" customWidth="1"/>
    <col min="1537" max="1537" width="12.7109375" style="38" customWidth="1"/>
    <col min="1538" max="1538" width="13.28125" style="38" customWidth="1"/>
    <col min="1539" max="1550" width="12.7109375" style="38" customWidth="1"/>
    <col min="1551" max="1792" width="9.140625" style="38" customWidth="1"/>
    <col min="1793" max="1793" width="12.7109375" style="38" customWidth="1"/>
    <col min="1794" max="1794" width="13.28125" style="38" customWidth="1"/>
    <col min="1795" max="1806" width="12.7109375" style="38" customWidth="1"/>
    <col min="1807" max="2048" width="9.140625" style="38" customWidth="1"/>
    <col min="2049" max="2049" width="12.7109375" style="38" customWidth="1"/>
    <col min="2050" max="2050" width="13.28125" style="38" customWidth="1"/>
    <col min="2051" max="2062" width="12.7109375" style="38" customWidth="1"/>
    <col min="2063" max="2304" width="9.140625" style="38" customWidth="1"/>
    <col min="2305" max="2305" width="12.7109375" style="38" customWidth="1"/>
    <col min="2306" max="2306" width="13.28125" style="38" customWidth="1"/>
    <col min="2307" max="2318" width="12.7109375" style="38" customWidth="1"/>
    <col min="2319" max="2560" width="9.140625" style="38" customWidth="1"/>
    <col min="2561" max="2561" width="12.7109375" style="38" customWidth="1"/>
    <col min="2562" max="2562" width="13.28125" style="38" customWidth="1"/>
    <col min="2563" max="2574" width="12.7109375" style="38" customWidth="1"/>
    <col min="2575" max="2816" width="9.140625" style="38" customWidth="1"/>
    <col min="2817" max="2817" width="12.7109375" style="38" customWidth="1"/>
    <col min="2818" max="2818" width="13.28125" style="38" customWidth="1"/>
    <col min="2819" max="2830" width="12.7109375" style="38" customWidth="1"/>
    <col min="2831" max="3072" width="9.140625" style="38" customWidth="1"/>
    <col min="3073" max="3073" width="12.7109375" style="38" customWidth="1"/>
    <col min="3074" max="3074" width="13.28125" style="38" customWidth="1"/>
    <col min="3075" max="3086" width="12.7109375" style="38" customWidth="1"/>
    <col min="3087" max="3328" width="9.140625" style="38" customWidth="1"/>
    <col min="3329" max="3329" width="12.7109375" style="38" customWidth="1"/>
    <col min="3330" max="3330" width="13.28125" style="38" customWidth="1"/>
    <col min="3331" max="3342" width="12.7109375" style="38" customWidth="1"/>
    <col min="3343" max="3584" width="9.140625" style="38" customWidth="1"/>
    <col min="3585" max="3585" width="12.7109375" style="38" customWidth="1"/>
    <col min="3586" max="3586" width="13.28125" style="38" customWidth="1"/>
    <col min="3587" max="3598" width="12.7109375" style="38" customWidth="1"/>
    <col min="3599" max="3840" width="9.140625" style="38" customWidth="1"/>
    <col min="3841" max="3841" width="12.7109375" style="38" customWidth="1"/>
    <col min="3842" max="3842" width="13.28125" style="38" customWidth="1"/>
    <col min="3843" max="3854" width="12.7109375" style="38" customWidth="1"/>
    <col min="3855" max="4096" width="9.140625" style="38" customWidth="1"/>
    <col min="4097" max="4097" width="12.7109375" style="38" customWidth="1"/>
    <col min="4098" max="4098" width="13.28125" style="38" customWidth="1"/>
    <col min="4099" max="4110" width="12.7109375" style="38" customWidth="1"/>
    <col min="4111" max="4352" width="9.140625" style="38" customWidth="1"/>
    <col min="4353" max="4353" width="12.7109375" style="38" customWidth="1"/>
    <col min="4354" max="4354" width="13.28125" style="38" customWidth="1"/>
    <col min="4355" max="4366" width="12.7109375" style="38" customWidth="1"/>
    <col min="4367" max="4608" width="9.140625" style="38" customWidth="1"/>
    <col min="4609" max="4609" width="12.7109375" style="38" customWidth="1"/>
    <col min="4610" max="4610" width="13.28125" style="38" customWidth="1"/>
    <col min="4611" max="4622" width="12.7109375" style="38" customWidth="1"/>
    <col min="4623" max="4864" width="9.140625" style="38" customWidth="1"/>
    <col min="4865" max="4865" width="12.7109375" style="38" customWidth="1"/>
    <col min="4866" max="4866" width="13.28125" style="38" customWidth="1"/>
    <col min="4867" max="4878" width="12.7109375" style="38" customWidth="1"/>
    <col min="4879" max="5120" width="9.140625" style="38" customWidth="1"/>
    <col min="5121" max="5121" width="12.7109375" style="38" customWidth="1"/>
    <col min="5122" max="5122" width="13.28125" style="38" customWidth="1"/>
    <col min="5123" max="5134" width="12.7109375" style="38" customWidth="1"/>
    <col min="5135" max="5376" width="9.140625" style="38" customWidth="1"/>
    <col min="5377" max="5377" width="12.7109375" style="38" customWidth="1"/>
    <col min="5378" max="5378" width="13.28125" style="38" customWidth="1"/>
    <col min="5379" max="5390" width="12.7109375" style="38" customWidth="1"/>
    <col min="5391" max="5632" width="9.140625" style="38" customWidth="1"/>
    <col min="5633" max="5633" width="12.7109375" style="38" customWidth="1"/>
    <col min="5634" max="5634" width="13.28125" style="38" customWidth="1"/>
    <col min="5635" max="5646" width="12.7109375" style="38" customWidth="1"/>
    <col min="5647" max="5888" width="9.140625" style="38" customWidth="1"/>
    <col min="5889" max="5889" width="12.7109375" style="38" customWidth="1"/>
    <col min="5890" max="5890" width="13.28125" style="38" customWidth="1"/>
    <col min="5891" max="5902" width="12.7109375" style="38" customWidth="1"/>
    <col min="5903" max="6144" width="9.140625" style="38" customWidth="1"/>
    <col min="6145" max="6145" width="12.7109375" style="38" customWidth="1"/>
    <col min="6146" max="6146" width="13.28125" style="38" customWidth="1"/>
    <col min="6147" max="6158" width="12.7109375" style="38" customWidth="1"/>
    <col min="6159" max="6400" width="9.140625" style="38" customWidth="1"/>
    <col min="6401" max="6401" width="12.7109375" style="38" customWidth="1"/>
    <col min="6402" max="6402" width="13.28125" style="38" customWidth="1"/>
    <col min="6403" max="6414" width="12.7109375" style="38" customWidth="1"/>
    <col min="6415" max="6656" width="9.140625" style="38" customWidth="1"/>
    <col min="6657" max="6657" width="12.7109375" style="38" customWidth="1"/>
    <col min="6658" max="6658" width="13.28125" style="38" customWidth="1"/>
    <col min="6659" max="6670" width="12.7109375" style="38" customWidth="1"/>
    <col min="6671" max="6912" width="9.140625" style="38" customWidth="1"/>
    <col min="6913" max="6913" width="12.7109375" style="38" customWidth="1"/>
    <col min="6914" max="6914" width="13.28125" style="38" customWidth="1"/>
    <col min="6915" max="6926" width="12.7109375" style="38" customWidth="1"/>
    <col min="6927" max="7168" width="9.140625" style="38" customWidth="1"/>
    <col min="7169" max="7169" width="12.7109375" style="38" customWidth="1"/>
    <col min="7170" max="7170" width="13.28125" style="38" customWidth="1"/>
    <col min="7171" max="7182" width="12.7109375" style="38" customWidth="1"/>
    <col min="7183" max="7424" width="9.140625" style="38" customWidth="1"/>
    <col min="7425" max="7425" width="12.7109375" style="38" customWidth="1"/>
    <col min="7426" max="7426" width="13.28125" style="38" customWidth="1"/>
    <col min="7427" max="7438" width="12.7109375" style="38" customWidth="1"/>
    <col min="7439" max="7680" width="9.140625" style="38" customWidth="1"/>
    <col min="7681" max="7681" width="12.7109375" style="38" customWidth="1"/>
    <col min="7682" max="7682" width="13.28125" style="38" customWidth="1"/>
    <col min="7683" max="7694" width="12.7109375" style="38" customWidth="1"/>
    <col min="7695" max="7936" width="9.140625" style="38" customWidth="1"/>
    <col min="7937" max="7937" width="12.7109375" style="38" customWidth="1"/>
    <col min="7938" max="7938" width="13.28125" style="38" customWidth="1"/>
    <col min="7939" max="7950" width="12.7109375" style="38" customWidth="1"/>
    <col min="7951" max="8192" width="9.140625" style="38" customWidth="1"/>
    <col min="8193" max="8193" width="12.7109375" style="38" customWidth="1"/>
    <col min="8194" max="8194" width="13.28125" style="38" customWidth="1"/>
    <col min="8195" max="8206" width="12.7109375" style="38" customWidth="1"/>
    <col min="8207" max="8448" width="9.140625" style="38" customWidth="1"/>
    <col min="8449" max="8449" width="12.7109375" style="38" customWidth="1"/>
    <col min="8450" max="8450" width="13.28125" style="38" customWidth="1"/>
    <col min="8451" max="8462" width="12.7109375" style="38" customWidth="1"/>
    <col min="8463" max="8704" width="9.140625" style="38" customWidth="1"/>
    <col min="8705" max="8705" width="12.7109375" style="38" customWidth="1"/>
    <col min="8706" max="8706" width="13.28125" style="38" customWidth="1"/>
    <col min="8707" max="8718" width="12.7109375" style="38" customWidth="1"/>
    <col min="8719" max="8960" width="9.140625" style="38" customWidth="1"/>
    <col min="8961" max="8961" width="12.7109375" style="38" customWidth="1"/>
    <col min="8962" max="8962" width="13.28125" style="38" customWidth="1"/>
    <col min="8963" max="8974" width="12.7109375" style="38" customWidth="1"/>
    <col min="8975" max="9216" width="9.140625" style="38" customWidth="1"/>
    <col min="9217" max="9217" width="12.7109375" style="38" customWidth="1"/>
    <col min="9218" max="9218" width="13.28125" style="38" customWidth="1"/>
    <col min="9219" max="9230" width="12.7109375" style="38" customWidth="1"/>
    <col min="9231" max="9472" width="9.140625" style="38" customWidth="1"/>
    <col min="9473" max="9473" width="12.7109375" style="38" customWidth="1"/>
    <col min="9474" max="9474" width="13.28125" style="38" customWidth="1"/>
    <col min="9475" max="9486" width="12.7109375" style="38" customWidth="1"/>
    <col min="9487" max="9728" width="9.140625" style="38" customWidth="1"/>
    <col min="9729" max="9729" width="12.7109375" style="38" customWidth="1"/>
    <col min="9730" max="9730" width="13.28125" style="38" customWidth="1"/>
    <col min="9731" max="9742" width="12.7109375" style="38" customWidth="1"/>
    <col min="9743" max="9984" width="9.140625" style="38" customWidth="1"/>
    <col min="9985" max="9985" width="12.7109375" style="38" customWidth="1"/>
    <col min="9986" max="9986" width="13.28125" style="38" customWidth="1"/>
    <col min="9987" max="9998" width="12.7109375" style="38" customWidth="1"/>
    <col min="9999" max="10240" width="9.140625" style="38" customWidth="1"/>
    <col min="10241" max="10241" width="12.7109375" style="38" customWidth="1"/>
    <col min="10242" max="10242" width="13.28125" style="38" customWidth="1"/>
    <col min="10243" max="10254" width="12.7109375" style="38" customWidth="1"/>
    <col min="10255" max="10496" width="9.140625" style="38" customWidth="1"/>
    <col min="10497" max="10497" width="12.7109375" style="38" customWidth="1"/>
    <col min="10498" max="10498" width="13.28125" style="38" customWidth="1"/>
    <col min="10499" max="10510" width="12.7109375" style="38" customWidth="1"/>
    <col min="10511" max="10752" width="9.140625" style="38" customWidth="1"/>
    <col min="10753" max="10753" width="12.7109375" style="38" customWidth="1"/>
    <col min="10754" max="10754" width="13.28125" style="38" customWidth="1"/>
    <col min="10755" max="10766" width="12.7109375" style="38" customWidth="1"/>
    <col min="10767" max="11008" width="9.140625" style="38" customWidth="1"/>
    <col min="11009" max="11009" width="12.7109375" style="38" customWidth="1"/>
    <col min="11010" max="11010" width="13.28125" style="38" customWidth="1"/>
    <col min="11011" max="11022" width="12.7109375" style="38" customWidth="1"/>
    <col min="11023" max="11264" width="9.140625" style="38" customWidth="1"/>
    <col min="11265" max="11265" width="12.7109375" style="38" customWidth="1"/>
    <col min="11266" max="11266" width="13.28125" style="38" customWidth="1"/>
    <col min="11267" max="11278" width="12.7109375" style="38" customWidth="1"/>
    <col min="11279" max="11520" width="9.140625" style="38" customWidth="1"/>
    <col min="11521" max="11521" width="12.7109375" style="38" customWidth="1"/>
    <col min="11522" max="11522" width="13.28125" style="38" customWidth="1"/>
    <col min="11523" max="11534" width="12.7109375" style="38" customWidth="1"/>
    <col min="11535" max="11776" width="9.140625" style="38" customWidth="1"/>
    <col min="11777" max="11777" width="12.7109375" style="38" customWidth="1"/>
    <col min="11778" max="11778" width="13.28125" style="38" customWidth="1"/>
    <col min="11779" max="11790" width="12.7109375" style="38" customWidth="1"/>
    <col min="11791" max="12032" width="9.140625" style="38" customWidth="1"/>
    <col min="12033" max="12033" width="12.7109375" style="38" customWidth="1"/>
    <col min="12034" max="12034" width="13.28125" style="38" customWidth="1"/>
    <col min="12035" max="12046" width="12.7109375" style="38" customWidth="1"/>
    <col min="12047" max="12288" width="9.140625" style="38" customWidth="1"/>
    <col min="12289" max="12289" width="12.7109375" style="38" customWidth="1"/>
    <col min="12290" max="12290" width="13.28125" style="38" customWidth="1"/>
    <col min="12291" max="12302" width="12.7109375" style="38" customWidth="1"/>
    <col min="12303" max="12544" width="9.140625" style="38" customWidth="1"/>
    <col min="12545" max="12545" width="12.7109375" style="38" customWidth="1"/>
    <col min="12546" max="12546" width="13.28125" style="38" customWidth="1"/>
    <col min="12547" max="12558" width="12.7109375" style="38" customWidth="1"/>
    <col min="12559" max="12800" width="9.140625" style="38" customWidth="1"/>
    <col min="12801" max="12801" width="12.7109375" style="38" customWidth="1"/>
    <col min="12802" max="12802" width="13.28125" style="38" customWidth="1"/>
    <col min="12803" max="12814" width="12.7109375" style="38" customWidth="1"/>
    <col min="12815" max="13056" width="9.140625" style="38" customWidth="1"/>
    <col min="13057" max="13057" width="12.7109375" style="38" customWidth="1"/>
    <col min="13058" max="13058" width="13.28125" style="38" customWidth="1"/>
    <col min="13059" max="13070" width="12.7109375" style="38" customWidth="1"/>
    <col min="13071" max="13312" width="9.140625" style="38" customWidth="1"/>
    <col min="13313" max="13313" width="12.7109375" style="38" customWidth="1"/>
    <col min="13314" max="13314" width="13.28125" style="38" customWidth="1"/>
    <col min="13315" max="13326" width="12.7109375" style="38" customWidth="1"/>
    <col min="13327" max="13568" width="9.140625" style="38" customWidth="1"/>
    <col min="13569" max="13569" width="12.7109375" style="38" customWidth="1"/>
    <col min="13570" max="13570" width="13.28125" style="38" customWidth="1"/>
    <col min="13571" max="13582" width="12.7109375" style="38" customWidth="1"/>
    <col min="13583" max="13824" width="9.140625" style="38" customWidth="1"/>
    <col min="13825" max="13825" width="12.7109375" style="38" customWidth="1"/>
    <col min="13826" max="13826" width="13.28125" style="38" customWidth="1"/>
    <col min="13827" max="13838" width="12.7109375" style="38" customWidth="1"/>
    <col min="13839" max="14080" width="9.140625" style="38" customWidth="1"/>
    <col min="14081" max="14081" width="12.7109375" style="38" customWidth="1"/>
    <col min="14082" max="14082" width="13.28125" style="38" customWidth="1"/>
    <col min="14083" max="14094" width="12.7109375" style="38" customWidth="1"/>
    <col min="14095" max="14336" width="9.140625" style="38" customWidth="1"/>
    <col min="14337" max="14337" width="12.7109375" style="38" customWidth="1"/>
    <col min="14338" max="14338" width="13.28125" style="38" customWidth="1"/>
    <col min="14339" max="14350" width="12.7109375" style="38" customWidth="1"/>
    <col min="14351" max="14592" width="9.140625" style="38" customWidth="1"/>
    <col min="14593" max="14593" width="12.7109375" style="38" customWidth="1"/>
    <col min="14594" max="14594" width="13.28125" style="38" customWidth="1"/>
    <col min="14595" max="14606" width="12.7109375" style="38" customWidth="1"/>
    <col min="14607" max="14848" width="9.140625" style="38" customWidth="1"/>
    <col min="14849" max="14849" width="12.7109375" style="38" customWidth="1"/>
    <col min="14850" max="14850" width="13.28125" style="38" customWidth="1"/>
    <col min="14851" max="14862" width="12.7109375" style="38" customWidth="1"/>
    <col min="14863" max="15104" width="9.140625" style="38" customWidth="1"/>
    <col min="15105" max="15105" width="12.7109375" style="38" customWidth="1"/>
    <col min="15106" max="15106" width="13.28125" style="38" customWidth="1"/>
    <col min="15107" max="15118" width="12.7109375" style="38" customWidth="1"/>
    <col min="15119" max="15360" width="9.140625" style="38" customWidth="1"/>
    <col min="15361" max="15361" width="12.7109375" style="38" customWidth="1"/>
    <col min="15362" max="15362" width="13.28125" style="38" customWidth="1"/>
    <col min="15363" max="15374" width="12.7109375" style="38" customWidth="1"/>
    <col min="15375" max="15616" width="9.140625" style="38" customWidth="1"/>
    <col min="15617" max="15617" width="12.7109375" style="38" customWidth="1"/>
    <col min="15618" max="15618" width="13.28125" style="38" customWidth="1"/>
    <col min="15619" max="15630" width="12.7109375" style="38" customWidth="1"/>
    <col min="15631" max="15872" width="9.140625" style="38" customWidth="1"/>
    <col min="15873" max="15873" width="12.7109375" style="38" customWidth="1"/>
    <col min="15874" max="15874" width="13.28125" style="38" customWidth="1"/>
    <col min="15875" max="15886" width="12.7109375" style="38" customWidth="1"/>
    <col min="15887" max="16128" width="9.140625" style="38" customWidth="1"/>
    <col min="16129" max="16129" width="12.7109375" style="38" customWidth="1"/>
    <col min="16130" max="16130" width="13.28125" style="38" customWidth="1"/>
    <col min="16131" max="16142" width="12.7109375" style="38" customWidth="1"/>
    <col min="16143" max="16384" width="9.140625" style="38" customWidth="1"/>
  </cols>
  <sheetData>
    <row r="1" spans="1:9" ht="45" customHeight="1">
      <c r="A1" s="203" t="str">
        <f>'[2]CPU'!A1</f>
        <v xml:space="preserve">OBRA: </v>
      </c>
      <c r="B1" s="203"/>
      <c r="C1" s="204" t="s">
        <v>317</v>
      </c>
      <c r="D1" s="205"/>
      <c r="E1" s="205"/>
      <c r="F1" s="205"/>
      <c r="G1" s="205"/>
      <c r="H1" s="205"/>
      <c r="I1" s="206"/>
    </row>
    <row r="2" spans="1:9" ht="20.1" customHeight="1">
      <c r="A2" s="203" t="str">
        <f>'[2]CPU'!A3</f>
        <v xml:space="preserve">DATA: </v>
      </c>
      <c r="B2" s="203"/>
      <c r="C2" s="207" t="s">
        <v>272</v>
      </c>
      <c r="D2" s="208"/>
      <c r="E2" s="208"/>
      <c r="F2" s="208"/>
      <c r="G2" s="208"/>
      <c r="H2" s="208"/>
      <c r="I2" s="209"/>
    </row>
    <row r="3" spans="1:9" ht="20.1" customHeight="1">
      <c r="A3" s="203" t="str">
        <f>'[2]CPU'!A4</f>
        <v xml:space="preserve">LOCAL: </v>
      </c>
      <c r="B3" s="203"/>
      <c r="C3" s="207" t="s">
        <v>180</v>
      </c>
      <c r="D3" s="208"/>
      <c r="E3" s="208"/>
      <c r="F3" s="208"/>
      <c r="G3" s="208"/>
      <c r="H3" s="208"/>
      <c r="I3" s="209"/>
    </row>
    <row r="4" spans="1:9" ht="20.1" customHeight="1">
      <c r="A4" s="203" t="str">
        <f>'[2]CPU'!A5</f>
        <v xml:space="preserve">VALOR: </v>
      </c>
      <c r="B4" s="203"/>
      <c r="C4" s="213">
        <f>'ORÇ.'!H36</f>
        <v>329394.8</v>
      </c>
      <c r="D4" s="214"/>
      <c r="E4" s="214"/>
      <c r="F4" s="214"/>
      <c r="G4" s="214"/>
      <c r="H4" s="214"/>
      <c r="I4" s="215"/>
    </row>
    <row r="5" spans="1:9" ht="20.1" customHeight="1">
      <c r="A5" s="203" t="str">
        <f>'[2]CPU'!A6</f>
        <v>BDI</v>
      </c>
      <c r="B5" s="203"/>
      <c r="C5" s="216">
        <f>I24</f>
        <v>0.2976942893909038</v>
      </c>
      <c r="D5" s="217"/>
      <c r="E5" s="217"/>
      <c r="F5" s="217"/>
      <c r="G5" s="217"/>
      <c r="H5" s="217"/>
      <c r="I5" s="218"/>
    </row>
    <row r="6" spans="1:9" ht="20.1" customHeight="1">
      <c r="A6" s="203" t="str">
        <f>'[2]CPU'!A7</f>
        <v>REFERÊNCIA:</v>
      </c>
      <c r="B6" s="203"/>
      <c r="C6" s="210" t="s">
        <v>303</v>
      </c>
      <c r="D6" s="211"/>
      <c r="E6" s="211"/>
      <c r="F6" s="211"/>
      <c r="G6" s="211"/>
      <c r="H6" s="211"/>
      <c r="I6" s="212"/>
    </row>
    <row r="7" spans="1:9" ht="20.1" customHeight="1">
      <c r="A7" s="197" t="s">
        <v>251</v>
      </c>
      <c r="B7" s="198"/>
      <c r="C7" s="198"/>
      <c r="D7" s="198"/>
      <c r="E7" s="198"/>
      <c r="F7" s="198"/>
      <c r="G7" s="198"/>
      <c r="H7" s="198"/>
      <c r="I7" s="198"/>
    </row>
    <row r="8" spans="1:9" ht="13.5" customHeight="1" thickBot="1">
      <c r="A8" s="199"/>
      <c r="B8" s="200"/>
      <c r="C8" s="200"/>
      <c r="D8" s="200"/>
      <c r="E8" s="200"/>
      <c r="F8" s="200"/>
      <c r="G8" s="200"/>
      <c r="H8" s="200"/>
      <c r="I8" s="200"/>
    </row>
    <row r="9" spans="1:9" ht="13.5" thickBot="1">
      <c r="A9" s="130" t="s">
        <v>42</v>
      </c>
      <c r="B9" s="131" t="s">
        <v>252</v>
      </c>
      <c r="C9" s="132"/>
      <c r="D9" s="132"/>
      <c r="E9" s="132"/>
      <c r="F9" s="132"/>
      <c r="G9" s="132"/>
      <c r="H9" s="132"/>
      <c r="I9" s="133"/>
    </row>
    <row r="10" spans="1:9" ht="15.75" thickBot="1">
      <c r="A10" s="134">
        <v>1</v>
      </c>
      <c r="B10" s="135" t="s">
        <v>253</v>
      </c>
      <c r="C10" s="136"/>
      <c r="D10" s="136"/>
      <c r="E10" s="136"/>
      <c r="F10" s="136"/>
      <c r="G10" s="136"/>
      <c r="H10" s="137"/>
      <c r="I10" s="138">
        <v>0.038</v>
      </c>
    </row>
    <row r="11" spans="1:9" ht="15.75" thickBot="1">
      <c r="A11" s="134">
        <v>2</v>
      </c>
      <c r="B11" s="135" t="s">
        <v>254</v>
      </c>
      <c r="C11" s="136"/>
      <c r="D11" s="136"/>
      <c r="E11" s="136"/>
      <c r="F11" s="136"/>
      <c r="G11" s="136"/>
      <c r="H11" s="136"/>
      <c r="I11" s="138">
        <v>0.0032</v>
      </c>
    </row>
    <row r="12" spans="1:9" ht="13.5" thickBot="1">
      <c r="A12" s="134">
        <v>3</v>
      </c>
      <c r="B12" s="135" t="s">
        <v>255</v>
      </c>
      <c r="C12" s="136"/>
      <c r="D12" s="136"/>
      <c r="E12" s="136"/>
      <c r="F12" s="136"/>
      <c r="G12" s="136"/>
      <c r="H12" s="137"/>
      <c r="I12" s="139">
        <v>0.005</v>
      </c>
    </row>
    <row r="13" spans="1:9" ht="15.75" thickBot="1">
      <c r="A13" s="134">
        <v>4</v>
      </c>
      <c r="B13" s="135" t="s">
        <v>256</v>
      </c>
      <c r="C13" s="136"/>
      <c r="D13" s="136"/>
      <c r="E13" s="136"/>
      <c r="F13" s="136"/>
      <c r="G13" s="136"/>
      <c r="H13" s="137"/>
      <c r="I13" s="138">
        <v>0.0102</v>
      </c>
    </row>
    <row r="14" spans="1:9" ht="15">
      <c r="A14" s="134">
        <v>5</v>
      </c>
      <c r="B14" s="135" t="s">
        <v>257</v>
      </c>
      <c r="C14" s="136"/>
      <c r="D14" s="136"/>
      <c r="E14" s="136"/>
      <c r="F14" s="136"/>
      <c r="G14" s="136"/>
      <c r="H14" s="137"/>
      <c r="I14" s="140">
        <v>0.0664</v>
      </c>
    </row>
    <row r="15" spans="1:9" ht="15.75" thickBot="1">
      <c r="A15" s="141">
        <v>6</v>
      </c>
      <c r="B15" s="142" t="s">
        <v>258</v>
      </c>
      <c r="C15" s="143"/>
      <c r="D15" s="143"/>
      <c r="E15" s="143"/>
      <c r="F15" s="143"/>
      <c r="G15" s="143"/>
      <c r="H15" s="144"/>
      <c r="I15" s="145">
        <f>I22</f>
        <v>0.1315</v>
      </c>
    </row>
    <row r="16" spans="1:9" ht="15">
      <c r="A16" s="146"/>
      <c r="B16" s="136"/>
      <c r="C16" s="136"/>
      <c r="D16" s="136"/>
      <c r="E16" s="136"/>
      <c r="F16" s="136"/>
      <c r="G16" s="136"/>
      <c r="H16" s="136"/>
      <c r="I16" s="147"/>
    </row>
    <row r="17" spans="1:9" ht="13.5" thickBot="1">
      <c r="A17" s="148" t="s">
        <v>42</v>
      </c>
      <c r="B17" s="149" t="s">
        <v>259</v>
      </c>
      <c r="C17" s="136"/>
      <c r="D17" s="136"/>
      <c r="E17" s="136"/>
      <c r="F17" s="136"/>
      <c r="G17" s="136"/>
      <c r="H17" s="136"/>
      <c r="I17" s="147"/>
    </row>
    <row r="18" spans="1:9" ht="15">
      <c r="A18" s="150" t="s">
        <v>260</v>
      </c>
      <c r="B18" s="151" t="s">
        <v>1</v>
      </c>
      <c r="C18" s="152"/>
      <c r="D18" s="152"/>
      <c r="E18" s="152"/>
      <c r="F18" s="152"/>
      <c r="G18" s="152"/>
      <c r="H18" s="152"/>
      <c r="I18" s="153">
        <v>0.05</v>
      </c>
    </row>
    <row r="19" spans="1:9" ht="15">
      <c r="A19" s="134" t="s">
        <v>261</v>
      </c>
      <c r="B19" s="135" t="s">
        <v>2</v>
      </c>
      <c r="C19" s="136"/>
      <c r="D19" s="136"/>
      <c r="E19" s="136"/>
      <c r="F19" s="136"/>
      <c r="G19" s="136"/>
      <c r="H19" s="136"/>
      <c r="I19" s="154">
        <v>0.0065</v>
      </c>
    </row>
    <row r="20" spans="1:9" ht="15">
      <c r="A20" s="134" t="s">
        <v>262</v>
      </c>
      <c r="B20" s="135" t="s">
        <v>45</v>
      </c>
      <c r="C20" s="136"/>
      <c r="D20" s="136"/>
      <c r="E20" s="136"/>
      <c r="F20" s="136"/>
      <c r="G20" s="136"/>
      <c r="H20" s="136"/>
      <c r="I20" s="154">
        <v>0.03</v>
      </c>
    </row>
    <row r="21" spans="1:9" ht="15.75" thickBot="1">
      <c r="A21" s="141" t="s">
        <v>263</v>
      </c>
      <c r="B21" s="155" t="s">
        <v>3</v>
      </c>
      <c r="C21" s="143"/>
      <c r="D21" s="143"/>
      <c r="E21" s="143"/>
      <c r="F21" s="143"/>
      <c r="G21" s="143"/>
      <c r="H21" s="143"/>
      <c r="I21" s="156">
        <v>0.045</v>
      </c>
    </row>
    <row r="22" spans="1:14" ht="16.5" thickBot="1">
      <c r="A22" s="135"/>
      <c r="B22" s="136"/>
      <c r="C22" s="136"/>
      <c r="D22" s="136"/>
      <c r="E22" s="136"/>
      <c r="F22" s="152" t="s">
        <v>264</v>
      </c>
      <c r="G22" s="152"/>
      <c r="H22" s="157"/>
      <c r="I22" s="158">
        <f>SUM(I18:I21)</f>
        <v>0.1315</v>
      </c>
      <c r="N22" s="159"/>
    </row>
    <row r="23" spans="1:14" ht="16.5" thickBot="1">
      <c r="A23" s="160" t="s">
        <v>265</v>
      </c>
      <c r="B23" s="161"/>
      <c r="C23" s="161"/>
      <c r="D23" s="161"/>
      <c r="E23" s="161"/>
      <c r="F23" s="161"/>
      <c r="G23" s="161"/>
      <c r="H23" s="161"/>
      <c r="I23" s="162"/>
      <c r="N23" s="163"/>
    </row>
    <row r="24" spans="1:14" ht="41.25" customHeight="1" thickBot="1">
      <c r="A24" s="164"/>
      <c r="B24" s="165"/>
      <c r="C24" s="165"/>
      <c r="D24" s="165"/>
      <c r="E24" s="165"/>
      <c r="F24" s="165"/>
      <c r="G24" s="166" t="s">
        <v>94</v>
      </c>
      <c r="H24" s="167"/>
      <c r="I24" s="168">
        <f>(((1+I10+I11+I12)*(1+I13)*(1+I14))/(1-I15))-1</f>
        <v>0.2976942893909038</v>
      </c>
      <c r="N24" s="169"/>
    </row>
    <row r="25" spans="2:14" ht="15">
      <c r="B25" s="136"/>
      <c r="C25" s="136"/>
      <c r="D25" s="136"/>
      <c r="E25" s="136"/>
      <c r="F25" s="136"/>
      <c r="G25" s="136"/>
      <c r="H25" s="136"/>
      <c r="I25" s="136"/>
      <c r="J25" s="170"/>
      <c r="N25" s="169"/>
    </row>
    <row r="26" spans="1:14" ht="15.75">
      <c r="A26" s="171" t="s">
        <v>266</v>
      </c>
      <c r="N26" s="163"/>
    </row>
    <row r="27" spans="1:10" ht="15">
      <c r="A27" s="201" t="s">
        <v>267</v>
      </c>
      <c r="B27" s="201"/>
      <c r="C27" s="201"/>
      <c r="D27" s="201"/>
      <c r="E27" s="201"/>
      <c r="F27" s="201"/>
      <c r="G27" s="201"/>
      <c r="H27" s="201"/>
      <c r="I27" s="201"/>
      <c r="J27" s="172"/>
    </row>
    <row r="28" spans="1:10" ht="15">
      <c r="A28" s="201" t="s">
        <v>268</v>
      </c>
      <c r="B28" s="201"/>
      <c r="C28" s="201"/>
      <c r="D28" s="201"/>
      <c r="E28" s="201"/>
      <c r="F28" s="201"/>
      <c r="G28" s="201"/>
      <c r="H28" s="201"/>
      <c r="I28" s="201"/>
      <c r="J28" s="172"/>
    </row>
    <row r="29" spans="1:10" ht="15">
      <c r="A29" s="201" t="s">
        <v>269</v>
      </c>
      <c r="B29" s="201"/>
      <c r="C29" s="201"/>
      <c r="D29" s="201"/>
      <c r="E29" s="201"/>
      <c r="F29" s="201"/>
      <c r="G29" s="201"/>
      <c r="H29" s="201"/>
      <c r="I29" s="201"/>
      <c r="J29" s="172"/>
    </row>
    <row r="30" spans="1:10" ht="29.25" customHeight="1">
      <c r="A30" s="202" t="s">
        <v>270</v>
      </c>
      <c r="B30" s="202"/>
      <c r="C30" s="202"/>
      <c r="D30" s="202"/>
      <c r="E30" s="202"/>
      <c r="F30" s="202"/>
      <c r="G30" s="202"/>
      <c r="H30" s="202"/>
      <c r="I30" s="202"/>
      <c r="J30" s="173"/>
    </row>
    <row r="31" spans="1:10" ht="23.25" customHeight="1">
      <c r="A31" s="202" t="s">
        <v>271</v>
      </c>
      <c r="B31" s="202"/>
      <c r="C31" s="202"/>
      <c r="D31" s="202"/>
      <c r="E31" s="202"/>
      <c r="F31" s="202"/>
      <c r="G31" s="202"/>
      <c r="H31" s="202"/>
      <c r="I31" s="202"/>
      <c r="J31" s="173"/>
    </row>
    <row r="32" spans="2:9" ht="15">
      <c r="B32" s="173"/>
      <c r="C32" s="173"/>
      <c r="D32" s="173"/>
      <c r="E32" s="173"/>
      <c r="F32" s="173"/>
      <c r="G32" s="173"/>
      <c r="H32" s="173"/>
      <c r="I32" s="173"/>
    </row>
    <row r="33" spans="1:9" ht="15">
      <c r="A33" s="194" t="s">
        <v>273</v>
      </c>
      <c r="B33" s="195"/>
      <c r="C33" s="195"/>
      <c r="D33" s="195"/>
      <c r="E33" s="195"/>
      <c r="F33" s="195"/>
      <c r="G33" s="195"/>
      <c r="H33" s="195"/>
      <c r="I33" s="195"/>
    </row>
    <row r="34" spans="1:9" ht="15">
      <c r="A34" s="196" t="s">
        <v>274</v>
      </c>
      <c r="B34" s="196"/>
      <c r="C34" s="196"/>
      <c r="D34" s="196"/>
      <c r="E34" s="196"/>
      <c r="F34" s="196"/>
      <c r="G34" s="196"/>
      <c r="H34" s="196"/>
      <c r="I34" s="196"/>
    </row>
    <row r="35" spans="1:9" ht="12.75" customHeight="1">
      <c r="A35" s="196"/>
      <c r="B35" s="196"/>
      <c r="C35" s="196"/>
      <c r="D35" s="196"/>
      <c r="E35" s="196"/>
      <c r="F35" s="196"/>
      <c r="G35" s="196"/>
      <c r="H35" s="196"/>
      <c r="I35" s="196"/>
    </row>
    <row r="36" spans="1:9" ht="12.75" customHeight="1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9" ht="12.75" customHeight="1">
      <c r="A37" s="196"/>
      <c r="B37" s="196"/>
      <c r="C37" s="196"/>
      <c r="D37" s="196"/>
      <c r="E37" s="196"/>
      <c r="F37" s="196"/>
      <c r="G37" s="196"/>
      <c r="H37" s="196"/>
      <c r="I37" s="196"/>
    </row>
    <row r="38" spans="1:9" ht="12.75" customHeight="1">
      <c r="A38" s="196"/>
      <c r="B38" s="196"/>
      <c r="C38" s="196"/>
      <c r="D38" s="196"/>
      <c r="E38" s="196"/>
      <c r="F38" s="196"/>
      <c r="G38" s="196"/>
      <c r="H38" s="196"/>
      <c r="I38" s="196"/>
    </row>
    <row r="39" spans="1:9" ht="12.75" customHeight="1">
      <c r="A39" s="196"/>
      <c r="B39" s="196"/>
      <c r="C39" s="196"/>
      <c r="D39" s="196"/>
      <c r="E39" s="196"/>
      <c r="F39" s="196"/>
      <c r="G39" s="196"/>
      <c r="H39" s="196"/>
      <c r="I39" s="196"/>
    </row>
    <row r="40" spans="1:9" ht="12.75" customHeight="1">
      <c r="A40" s="196"/>
      <c r="B40" s="196"/>
      <c r="C40" s="196"/>
      <c r="D40" s="196"/>
      <c r="E40" s="196"/>
      <c r="F40" s="196"/>
      <c r="G40" s="196"/>
      <c r="H40" s="196"/>
      <c r="I40" s="196"/>
    </row>
    <row r="41" spans="1:9" ht="12.75" customHeight="1">
      <c r="A41" s="196"/>
      <c r="B41" s="196"/>
      <c r="C41" s="196"/>
      <c r="D41" s="196"/>
      <c r="E41" s="196"/>
      <c r="F41" s="196"/>
      <c r="G41" s="196"/>
      <c r="H41" s="196"/>
      <c r="I41" s="196"/>
    </row>
    <row r="42" spans="1:9" ht="25.5" customHeight="1">
      <c r="A42" s="196"/>
      <c r="B42" s="196"/>
      <c r="C42" s="196"/>
      <c r="D42" s="196"/>
      <c r="E42" s="196"/>
      <c r="F42" s="196"/>
      <c r="G42" s="196"/>
      <c r="H42" s="196"/>
      <c r="I42" s="196"/>
    </row>
    <row r="43" spans="1:9" ht="12.75" customHeight="1">
      <c r="A43" s="136"/>
      <c r="B43" s="136"/>
      <c r="C43" s="136"/>
      <c r="D43" s="136"/>
      <c r="E43" s="136"/>
      <c r="F43" s="136"/>
      <c r="G43" s="136"/>
      <c r="H43" s="136"/>
      <c r="I43" s="13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mergeCells count="20">
    <mergeCell ref="A1:B1"/>
    <mergeCell ref="C1:I1"/>
    <mergeCell ref="A2:B2"/>
    <mergeCell ref="C2:I2"/>
    <mergeCell ref="A6:B6"/>
    <mergeCell ref="C6:I6"/>
    <mergeCell ref="A3:B3"/>
    <mergeCell ref="C3:I3"/>
    <mergeCell ref="A4:B4"/>
    <mergeCell ref="C4:I4"/>
    <mergeCell ref="A5:B5"/>
    <mergeCell ref="C5:I5"/>
    <mergeCell ref="A33:I33"/>
    <mergeCell ref="A34:I42"/>
    <mergeCell ref="A7:I8"/>
    <mergeCell ref="A27:I27"/>
    <mergeCell ref="A28:I28"/>
    <mergeCell ref="A29:I29"/>
    <mergeCell ref="A30:I30"/>
    <mergeCell ref="A31:I31"/>
  </mergeCells>
  <printOptions/>
  <pageMargins left="0.7" right="0.7" top="0.75" bottom="0.75" header="0.3" footer="0.3"/>
  <pageSetup fitToHeight="0" fitToWidth="1" horizontalDpi="600" verticalDpi="600" orientation="portrait" paperSize="9" scale="76" r:id="rId2"/>
  <rowBreaks count="1" manualBreakCount="1">
    <brk id="3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view="pageBreakPreview" zoomScaleSheetLayoutView="100" workbookViewId="0" topLeftCell="A4">
      <selection activeCell="M19" sqref="M19"/>
    </sheetView>
  </sheetViews>
  <sheetFormatPr defaultColWidth="9.140625" defaultRowHeight="15"/>
  <cols>
    <col min="1" max="1" width="5.57421875" style="5" customWidth="1"/>
    <col min="2" max="2" width="7.8515625" style="5" customWidth="1"/>
    <col min="3" max="3" width="10.57421875" style="5" customWidth="1"/>
    <col min="4" max="4" width="77.7109375" style="1" customWidth="1"/>
    <col min="5" max="5" width="6.00390625" style="5" customWidth="1"/>
    <col min="6" max="6" width="10.421875" style="5" customWidth="1"/>
    <col min="7" max="7" width="11.28125" style="7" customWidth="1"/>
    <col min="8" max="8" width="14.7109375" style="7" customWidth="1"/>
    <col min="9" max="9" width="14.140625" style="7" customWidth="1"/>
    <col min="10" max="10" width="8.7109375" style="7" customWidth="1"/>
    <col min="11" max="11" width="14.28125" style="0" bestFit="1" customWidth="1"/>
    <col min="12" max="12" width="18.28125" style="0" customWidth="1"/>
    <col min="14" max="14" width="9.57421875" style="0" bestFit="1" customWidth="1"/>
    <col min="15" max="15" width="14.28125" style="0" bestFit="1" customWidth="1"/>
  </cols>
  <sheetData>
    <row r="1" spans="1:10" ht="15">
      <c r="A1" s="226"/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5">
      <c r="A3" s="226"/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5">
      <c r="A5" s="226"/>
      <c r="B5" s="226"/>
      <c r="C5" s="226"/>
      <c r="D5" s="226"/>
      <c r="E5" s="226"/>
      <c r="F5" s="226"/>
      <c r="G5" s="226"/>
      <c r="H5" s="226"/>
      <c r="I5" s="226"/>
      <c r="J5" s="226"/>
    </row>
    <row r="6" spans="1:14" ht="15">
      <c r="A6" s="226"/>
      <c r="B6" s="226"/>
      <c r="C6" s="226"/>
      <c r="D6" s="226"/>
      <c r="E6" s="226"/>
      <c r="F6" s="226"/>
      <c r="G6" s="226"/>
      <c r="H6" s="226"/>
      <c r="I6" s="226"/>
      <c r="J6" s="226"/>
      <c r="N6" s="57"/>
    </row>
    <row r="7" spans="1:10" ht="15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1" ht="19.5" customHeight="1">
      <c r="A8" s="229" t="s">
        <v>102</v>
      </c>
      <c r="B8" s="229"/>
      <c r="C8" s="229"/>
      <c r="D8" s="229"/>
      <c r="E8" s="229"/>
      <c r="F8" s="229"/>
      <c r="G8" s="229"/>
      <c r="H8" s="229"/>
      <c r="I8" s="6" t="s">
        <v>0</v>
      </c>
      <c r="J8" s="10">
        <f>BDI!I24</f>
        <v>0.2976942893909038</v>
      </c>
      <c r="K8">
        <v>1.2977</v>
      </c>
    </row>
    <row r="9" spans="1:10" ht="19.5" customHeight="1">
      <c r="A9" s="234" t="s">
        <v>316</v>
      </c>
      <c r="B9" s="234"/>
      <c r="C9" s="234"/>
      <c r="D9" s="234"/>
      <c r="E9" s="234"/>
      <c r="F9" s="234"/>
      <c r="G9" s="233" t="s">
        <v>304</v>
      </c>
      <c r="H9" s="233"/>
      <c r="I9" s="231" t="s">
        <v>103</v>
      </c>
      <c r="J9" s="231"/>
    </row>
    <row r="10" spans="1:10" ht="15">
      <c r="A10" s="234"/>
      <c r="B10" s="234"/>
      <c r="C10" s="234"/>
      <c r="D10" s="234"/>
      <c r="E10" s="234"/>
      <c r="F10" s="234"/>
      <c r="G10" s="233" t="s">
        <v>249</v>
      </c>
      <c r="H10" s="233"/>
      <c r="I10" s="232" t="s">
        <v>248</v>
      </c>
      <c r="J10" s="232"/>
    </row>
    <row r="11" spans="1:10" ht="15" customHeight="1">
      <c r="A11" s="220" t="s">
        <v>120</v>
      </c>
      <c r="B11" s="221"/>
      <c r="C11" s="221"/>
      <c r="D11" s="221"/>
      <c r="E11" s="221"/>
      <c r="F11" s="221"/>
      <c r="G11" s="221"/>
      <c r="H11" s="221"/>
      <c r="I11" s="221"/>
      <c r="J11" s="222"/>
    </row>
    <row r="12" spans="1:10" ht="23.25" customHeight="1">
      <c r="A12" s="223" t="s">
        <v>177</v>
      </c>
      <c r="B12" s="224"/>
      <c r="C12" s="224"/>
      <c r="D12" s="224"/>
      <c r="E12" s="224"/>
      <c r="F12" s="224"/>
      <c r="G12" s="224"/>
      <c r="H12" s="224"/>
      <c r="I12" s="224"/>
      <c r="J12" s="225"/>
    </row>
    <row r="13" spans="1:12" ht="16.5" customHeight="1">
      <c r="A13" s="230" t="s">
        <v>4</v>
      </c>
      <c r="B13" s="230"/>
      <c r="C13" s="230"/>
      <c r="D13" s="230"/>
      <c r="E13" s="230"/>
      <c r="F13" s="230"/>
      <c r="G13" s="230"/>
      <c r="H13" s="230"/>
      <c r="I13" s="230"/>
      <c r="J13" s="230"/>
      <c r="L13" s="61"/>
    </row>
    <row r="14" spans="1:10" ht="24">
      <c r="A14" s="105" t="s">
        <v>42</v>
      </c>
      <c r="B14" s="105" t="s">
        <v>5</v>
      </c>
      <c r="C14" s="105" t="s">
        <v>6</v>
      </c>
      <c r="D14" s="105" t="s">
        <v>7</v>
      </c>
      <c r="E14" s="105" t="s">
        <v>8</v>
      </c>
      <c r="F14" s="105" t="s">
        <v>9</v>
      </c>
      <c r="G14" s="106" t="s">
        <v>10</v>
      </c>
      <c r="H14" s="106" t="s">
        <v>43</v>
      </c>
      <c r="I14" s="106" t="s">
        <v>11</v>
      </c>
      <c r="J14" s="105" t="s">
        <v>44</v>
      </c>
    </row>
    <row r="15" spans="1:12" ht="15">
      <c r="A15" s="107" t="s">
        <v>39</v>
      </c>
      <c r="B15" s="107"/>
      <c r="C15" s="107"/>
      <c r="D15" s="115" t="s">
        <v>220</v>
      </c>
      <c r="E15" s="107"/>
      <c r="F15" s="107"/>
      <c r="G15" s="108"/>
      <c r="H15" s="108"/>
      <c r="I15" s="108">
        <f>I16</f>
        <v>5629.3</v>
      </c>
      <c r="J15" s="109">
        <f aca="true" t="shared" si="0" ref="J15:J34">I15/$H$36</f>
        <v>0.017089826554638993</v>
      </c>
      <c r="L15" s="34"/>
    </row>
    <row r="16" spans="1:15" ht="15">
      <c r="A16" s="104" t="s">
        <v>105</v>
      </c>
      <c r="B16" s="104">
        <v>10005</v>
      </c>
      <c r="C16" s="104" t="s">
        <v>15</v>
      </c>
      <c r="D16" s="103" t="s">
        <v>178</v>
      </c>
      <c r="E16" s="104" t="s">
        <v>13</v>
      </c>
      <c r="F16" s="110">
        <f>'Memória de Cálculo'!C18</f>
        <v>10</v>
      </c>
      <c r="G16" s="111">
        <v>433.79</v>
      </c>
      <c r="H16" s="111">
        <f>ROUND(G16*$K$8,2)</f>
        <v>562.93</v>
      </c>
      <c r="I16" s="111">
        <f>ROUND(F16*H16,2)</f>
        <v>5629.3</v>
      </c>
      <c r="J16" s="112">
        <f t="shared" si="0"/>
        <v>0.017089826554638993</v>
      </c>
      <c r="L16" s="35"/>
      <c r="O16" s="58"/>
    </row>
    <row r="17" spans="1:12" ht="15">
      <c r="A17" s="107" t="s">
        <v>40</v>
      </c>
      <c r="B17" s="107"/>
      <c r="C17" s="107"/>
      <c r="D17" s="115" t="s">
        <v>172</v>
      </c>
      <c r="E17" s="107"/>
      <c r="F17" s="107"/>
      <c r="G17" s="108"/>
      <c r="H17" s="108"/>
      <c r="I17" s="108">
        <f>SUM(I18:I21)</f>
        <v>183129.07</v>
      </c>
      <c r="J17" s="109">
        <f t="shared" si="0"/>
        <v>0.5559561656711035</v>
      </c>
      <c r="K17" s="58"/>
      <c r="L17" s="34"/>
    </row>
    <row r="18" spans="1:12" ht="37.5" customHeight="1">
      <c r="A18" s="104" t="s">
        <v>106</v>
      </c>
      <c r="B18" s="104">
        <v>94992</v>
      </c>
      <c r="C18" s="104" t="s">
        <v>12</v>
      </c>
      <c r="D18" s="114" t="s">
        <v>176</v>
      </c>
      <c r="E18" s="104" t="s">
        <v>13</v>
      </c>
      <c r="F18" s="110">
        <f>'Memória de Cálculo'!E32</f>
        <v>1186.122</v>
      </c>
      <c r="G18" s="111">
        <v>92.34</v>
      </c>
      <c r="H18" s="111">
        <f>ROUND(G18*$K$8,2)</f>
        <v>119.83</v>
      </c>
      <c r="I18" s="111">
        <f>ROUND(F18*H18,2)</f>
        <v>142133</v>
      </c>
      <c r="J18" s="113">
        <f t="shared" si="0"/>
        <v>0.431497400687564</v>
      </c>
      <c r="L18" s="36"/>
    </row>
    <row r="19" spans="1:12" ht="37.5" customHeight="1">
      <c r="A19" s="104" t="s">
        <v>107</v>
      </c>
      <c r="B19" s="104">
        <v>100564</v>
      </c>
      <c r="C19" s="104" t="s">
        <v>12</v>
      </c>
      <c r="D19" s="114" t="s">
        <v>243</v>
      </c>
      <c r="E19" s="104" t="s">
        <v>14</v>
      </c>
      <c r="F19" s="110">
        <f>'Memória de Cálculo'!C41</f>
        <v>47.444880000000005</v>
      </c>
      <c r="G19" s="111">
        <v>186.65</v>
      </c>
      <c r="H19" s="111">
        <f>ROUND(G19*$K$8,2)</f>
        <v>242.22</v>
      </c>
      <c r="I19" s="111">
        <f>ROUND(F19*H19,2)</f>
        <v>11492.1</v>
      </c>
      <c r="J19" s="113">
        <f t="shared" si="0"/>
        <v>0.0348885289020956</v>
      </c>
      <c r="L19" s="36"/>
    </row>
    <row r="20" spans="1:12" ht="24">
      <c r="A20" s="104" t="s">
        <v>108</v>
      </c>
      <c r="B20" s="104">
        <v>94265</v>
      </c>
      <c r="C20" s="104" t="s">
        <v>12</v>
      </c>
      <c r="D20" s="114" t="s">
        <v>186</v>
      </c>
      <c r="E20" s="104" t="s">
        <v>113</v>
      </c>
      <c r="F20" s="110">
        <f>'Memória de Cálculo'!C53</f>
        <v>195.3</v>
      </c>
      <c r="G20" s="111">
        <v>52.72</v>
      </c>
      <c r="H20" s="111">
        <f>ROUND(G20*$K$8,2)</f>
        <v>68.41</v>
      </c>
      <c r="I20" s="111">
        <f>ROUND(F20*H20,2)</f>
        <v>13360.47</v>
      </c>
      <c r="J20" s="113">
        <f t="shared" si="0"/>
        <v>0.04056065851677076</v>
      </c>
      <c r="L20" s="36"/>
    </row>
    <row r="21" spans="1:12" ht="27.75" customHeight="1">
      <c r="A21" s="104" t="s">
        <v>109</v>
      </c>
      <c r="B21" s="104">
        <v>94281</v>
      </c>
      <c r="C21" s="104" t="s">
        <v>12</v>
      </c>
      <c r="D21" s="114" t="s">
        <v>179</v>
      </c>
      <c r="E21" s="104" t="s">
        <v>113</v>
      </c>
      <c r="F21" s="110">
        <f>'Memória de Cálculo'!C65</f>
        <v>195.3</v>
      </c>
      <c r="G21" s="111">
        <v>63.7</v>
      </c>
      <c r="H21" s="111">
        <f>ROUND(G21*$K$8,2)</f>
        <v>82.66</v>
      </c>
      <c r="I21" s="111">
        <f>ROUND(F21*H21,2)</f>
        <v>16143.5</v>
      </c>
      <c r="J21" s="113">
        <f t="shared" si="0"/>
        <v>0.049009577564673154</v>
      </c>
      <c r="L21" s="36"/>
    </row>
    <row r="22" spans="1:12" ht="15">
      <c r="A22" s="107">
        <v>3</v>
      </c>
      <c r="B22" s="107"/>
      <c r="C22" s="107"/>
      <c r="D22" s="115" t="s">
        <v>169</v>
      </c>
      <c r="E22" s="107"/>
      <c r="F22" s="107"/>
      <c r="G22" s="108"/>
      <c r="H22" s="108"/>
      <c r="I22" s="108">
        <f>SUM(I23:I24)</f>
        <v>17187.43</v>
      </c>
      <c r="J22" s="109">
        <f t="shared" si="0"/>
        <v>0.05217881399463501</v>
      </c>
      <c r="L22" s="36"/>
    </row>
    <row r="23" spans="1:12" ht="15" customHeight="1">
      <c r="A23" s="104" t="s">
        <v>171</v>
      </c>
      <c r="B23" s="104">
        <v>260651</v>
      </c>
      <c r="C23" s="104" t="s">
        <v>15</v>
      </c>
      <c r="D23" s="114" t="s">
        <v>170</v>
      </c>
      <c r="E23" s="104" t="s">
        <v>113</v>
      </c>
      <c r="F23" s="110">
        <f>'Memória de Cálculo'!C79</f>
        <v>15.57</v>
      </c>
      <c r="G23" s="111">
        <v>438.15</v>
      </c>
      <c r="H23" s="111">
        <f>ROUND(G23*$K$8,2)</f>
        <v>568.59</v>
      </c>
      <c r="I23" s="111">
        <f>ROUND(F23*H23,2)</f>
        <v>8852.95</v>
      </c>
      <c r="J23" s="113">
        <f t="shared" si="0"/>
        <v>0.026876410920876715</v>
      </c>
      <c r="L23" s="36"/>
    </row>
    <row r="24" spans="1:12" ht="15" customHeight="1">
      <c r="A24" s="104" t="s">
        <v>175</v>
      </c>
      <c r="B24" s="104">
        <v>150654</v>
      </c>
      <c r="C24" s="104" t="s">
        <v>15</v>
      </c>
      <c r="D24" s="114" t="s">
        <v>168</v>
      </c>
      <c r="E24" s="104" t="s">
        <v>13</v>
      </c>
      <c r="F24" s="110">
        <f>'Memória de Cálculo'!C92</f>
        <v>580.8</v>
      </c>
      <c r="G24" s="111">
        <v>11.06</v>
      </c>
      <c r="H24" s="111">
        <f>ROUND(G24*$K$8,2)</f>
        <v>14.35</v>
      </c>
      <c r="I24" s="111">
        <f>ROUND(F24*H24,2)</f>
        <v>8334.48</v>
      </c>
      <c r="J24" s="113">
        <f t="shared" si="0"/>
        <v>0.0253024030737583</v>
      </c>
      <c r="L24" s="36"/>
    </row>
    <row r="25" spans="1:15" ht="15">
      <c r="A25" s="107">
        <v>4</v>
      </c>
      <c r="B25" s="107"/>
      <c r="C25" s="107"/>
      <c r="D25" s="115" t="s">
        <v>173</v>
      </c>
      <c r="E25" s="107"/>
      <c r="F25" s="107"/>
      <c r="G25" s="108"/>
      <c r="H25" s="108"/>
      <c r="I25" s="108">
        <f>SUM(I26)</f>
        <v>37583.4</v>
      </c>
      <c r="J25" s="109">
        <f t="shared" si="0"/>
        <v>0.11409834035024233</v>
      </c>
      <c r="L25" s="36"/>
      <c r="N25" s="58"/>
      <c r="O25" s="61"/>
    </row>
    <row r="26" spans="1:12" ht="36">
      <c r="A26" s="104" t="s">
        <v>174</v>
      </c>
      <c r="B26" s="104">
        <v>92214</v>
      </c>
      <c r="C26" s="104" t="s">
        <v>12</v>
      </c>
      <c r="D26" s="114" t="s">
        <v>242</v>
      </c>
      <c r="E26" s="104" t="s">
        <v>113</v>
      </c>
      <c r="F26" s="110">
        <f>'Memória de Cálculo'!C102</f>
        <v>60</v>
      </c>
      <c r="G26" s="111">
        <v>482.69</v>
      </c>
      <c r="H26" s="111">
        <f>ROUND(G26*$K$8,2)</f>
        <v>626.39</v>
      </c>
      <c r="I26" s="111">
        <f>ROUND(F26*H26,2)</f>
        <v>37583.4</v>
      </c>
      <c r="J26" s="113">
        <f t="shared" si="0"/>
        <v>0.11409834035024233</v>
      </c>
      <c r="L26" s="36"/>
    </row>
    <row r="27" spans="1:12" ht="15">
      <c r="A27" s="107">
        <v>5</v>
      </c>
      <c r="B27" s="107"/>
      <c r="C27" s="107"/>
      <c r="D27" s="115" t="s">
        <v>232</v>
      </c>
      <c r="E27" s="107"/>
      <c r="F27" s="107"/>
      <c r="G27" s="108"/>
      <c r="H27" s="108"/>
      <c r="I27" s="108">
        <f>SUM(I28:I34)</f>
        <v>85865.6</v>
      </c>
      <c r="J27" s="109">
        <f t="shared" si="0"/>
        <v>0.2606768534293802</v>
      </c>
      <c r="L27" s="36"/>
    </row>
    <row r="28" spans="1:12" ht="15">
      <c r="A28" s="104" t="s">
        <v>233</v>
      </c>
      <c r="B28" s="104"/>
      <c r="C28" s="104" t="s">
        <v>306</v>
      </c>
      <c r="D28" s="114" t="s">
        <v>305</v>
      </c>
      <c r="E28" s="104" t="s">
        <v>241</v>
      </c>
      <c r="F28" s="110">
        <v>40</v>
      </c>
      <c r="G28" s="111">
        <v>9.5</v>
      </c>
      <c r="H28" s="111">
        <f aca="true" t="shared" si="1" ref="H28:H34">ROUND(G28*$K$8,2)</f>
        <v>12.33</v>
      </c>
      <c r="I28" s="111">
        <f aca="true" t="shared" si="2" ref="I28:I34">ROUND(F28*H28,2)</f>
        <v>493.2</v>
      </c>
      <c r="J28" s="113">
        <f t="shared" si="0"/>
        <v>0.001497291396221191</v>
      </c>
      <c r="L28" s="36"/>
    </row>
    <row r="29" spans="1:12" ht="15">
      <c r="A29" s="104" t="s">
        <v>235</v>
      </c>
      <c r="B29" s="104"/>
      <c r="C29" s="104" t="s">
        <v>306</v>
      </c>
      <c r="D29" s="114" t="s">
        <v>308</v>
      </c>
      <c r="E29" s="104" t="s">
        <v>113</v>
      </c>
      <c r="F29" s="110">
        <v>200</v>
      </c>
      <c r="G29" s="111">
        <v>7.13</v>
      </c>
      <c r="H29" s="111">
        <f t="shared" si="1"/>
        <v>9.25</v>
      </c>
      <c r="I29" s="111">
        <f t="shared" si="2"/>
        <v>1850</v>
      </c>
      <c r="J29" s="113">
        <f t="shared" si="0"/>
        <v>0.005616360671145993</v>
      </c>
      <c r="L29" s="36"/>
    </row>
    <row r="30" spans="1:12" ht="15">
      <c r="A30" s="104" t="s">
        <v>236</v>
      </c>
      <c r="B30" s="104">
        <v>170938</v>
      </c>
      <c r="C30" s="104" t="s">
        <v>15</v>
      </c>
      <c r="D30" s="114" t="s">
        <v>307</v>
      </c>
      <c r="E30" s="104" t="s">
        <v>113</v>
      </c>
      <c r="F30" s="110">
        <v>500</v>
      </c>
      <c r="G30" s="111">
        <v>10.17</v>
      </c>
      <c r="H30" s="111">
        <f t="shared" si="1"/>
        <v>13.2</v>
      </c>
      <c r="I30" s="111">
        <f t="shared" si="2"/>
        <v>6600</v>
      </c>
      <c r="J30" s="113">
        <f t="shared" si="0"/>
        <v>0.02003674617814246</v>
      </c>
      <c r="L30" s="36"/>
    </row>
    <row r="31" spans="1:12" ht="24">
      <c r="A31" s="104" t="s">
        <v>237</v>
      </c>
      <c r="B31" s="104">
        <v>91928</v>
      </c>
      <c r="C31" s="104" t="s">
        <v>12</v>
      </c>
      <c r="D31" s="114" t="s">
        <v>234</v>
      </c>
      <c r="E31" s="104" t="s">
        <v>113</v>
      </c>
      <c r="F31" s="110">
        <f>'Memória de Cálculo'!C120</f>
        <v>800</v>
      </c>
      <c r="G31" s="111">
        <v>6.45</v>
      </c>
      <c r="H31" s="111">
        <f t="shared" si="1"/>
        <v>8.37</v>
      </c>
      <c r="I31" s="111">
        <f t="shared" si="2"/>
        <v>6696</v>
      </c>
      <c r="J31" s="113">
        <f t="shared" si="0"/>
        <v>0.02032818975891544</v>
      </c>
      <c r="L31" s="36"/>
    </row>
    <row r="32" spans="1:12" ht="24">
      <c r="A32" s="104" t="s">
        <v>309</v>
      </c>
      <c r="B32" s="104">
        <v>92337</v>
      </c>
      <c r="C32" s="104" t="s">
        <v>12</v>
      </c>
      <c r="D32" s="114" t="s">
        <v>238</v>
      </c>
      <c r="E32" s="104" t="s">
        <v>113</v>
      </c>
      <c r="F32" s="110">
        <f>'Memória de Cálculo'!C124</f>
        <v>160</v>
      </c>
      <c r="G32" s="111">
        <v>116.84</v>
      </c>
      <c r="H32" s="111">
        <f t="shared" si="1"/>
        <v>151.62</v>
      </c>
      <c r="I32" s="111">
        <f t="shared" si="2"/>
        <v>24259.2</v>
      </c>
      <c r="J32" s="113">
        <f t="shared" si="0"/>
        <v>0.07364779286133237</v>
      </c>
      <c r="L32" s="36"/>
    </row>
    <row r="33" spans="1:12" ht="24">
      <c r="A33" s="104" t="s">
        <v>310</v>
      </c>
      <c r="B33" s="104">
        <v>101632</v>
      </c>
      <c r="C33" s="104" t="s">
        <v>12</v>
      </c>
      <c r="D33" s="114" t="s">
        <v>239</v>
      </c>
      <c r="E33" s="104" t="s">
        <v>241</v>
      </c>
      <c r="F33" s="110">
        <f>'Memória de Cálculo'!C128</f>
        <v>20</v>
      </c>
      <c r="G33" s="111">
        <v>38.22</v>
      </c>
      <c r="H33" s="111">
        <f t="shared" si="1"/>
        <v>49.6</v>
      </c>
      <c r="I33" s="111">
        <f t="shared" si="2"/>
        <v>992</v>
      </c>
      <c r="J33" s="113">
        <f t="shared" si="0"/>
        <v>0.003011583667987473</v>
      </c>
      <c r="L33" s="36"/>
    </row>
    <row r="34" spans="1:12" ht="24">
      <c r="A34" s="104" t="s">
        <v>311</v>
      </c>
      <c r="B34" s="104">
        <v>101659</v>
      </c>
      <c r="C34" s="104" t="s">
        <v>12</v>
      </c>
      <c r="D34" s="114" t="s">
        <v>240</v>
      </c>
      <c r="E34" s="104" t="s">
        <v>241</v>
      </c>
      <c r="F34" s="110">
        <f>'Memória de Cálculo'!C132</f>
        <v>40</v>
      </c>
      <c r="G34" s="111">
        <v>866.44</v>
      </c>
      <c r="H34" s="111">
        <f t="shared" si="1"/>
        <v>1124.38</v>
      </c>
      <c r="I34" s="111">
        <f t="shared" si="2"/>
        <v>44975.2</v>
      </c>
      <c r="J34" s="113">
        <f t="shared" si="0"/>
        <v>0.13653888889563526</v>
      </c>
      <c r="L34" s="36"/>
    </row>
    <row r="35" spans="1:12" ht="15" customHeight="1">
      <c r="A35" s="228" t="s">
        <v>121</v>
      </c>
      <c r="B35" s="228"/>
      <c r="C35" s="228"/>
      <c r="D35" s="228"/>
      <c r="E35" s="228"/>
      <c r="F35" s="228"/>
      <c r="G35" s="228"/>
      <c r="H35" s="227">
        <f>I15+I17+I22+I25+I27</f>
        <v>329394.8</v>
      </c>
      <c r="I35" s="227"/>
      <c r="J35" s="227"/>
      <c r="L35" s="37"/>
    </row>
    <row r="36" spans="1:10" ht="15" customHeight="1">
      <c r="A36" s="228" t="s">
        <v>41</v>
      </c>
      <c r="B36" s="228"/>
      <c r="C36" s="228"/>
      <c r="D36" s="228"/>
      <c r="E36" s="228"/>
      <c r="F36" s="228"/>
      <c r="G36" s="228"/>
      <c r="H36" s="227">
        <f>H35</f>
        <v>329394.8</v>
      </c>
      <c r="I36" s="227"/>
      <c r="J36" s="227"/>
    </row>
    <row r="37" spans="4:12" ht="15">
      <c r="D37" s="8"/>
      <c r="J37" s="5"/>
      <c r="L37" s="61"/>
    </row>
    <row r="38" spans="4:11" ht="15">
      <c r="D38" s="8"/>
      <c r="J38" s="5"/>
      <c r="K38" s="61"/>
    </row>
    <row r="39" spans="4:10" ht="15">
      <c r="D39" s="8"/>
      <c r="J39" s="5"/>
    </row>
    <row r="40" spans="4:10" ht="15">
      <c r="D40" s="8"/>
      <c r="E40" s="69"/>
      <c r="J40" s="5"/>
    </row>
    <row r="41" spans="4:11" ht="15">
      <c r="D41" s="8"/>
      <c r="I41" s="219"/>
      <c r="J41" s="219"/>
      <c r="K41" s="219"/>
    </row>
    <row r="42" spans="4:10" ht="15">
      <c r="D42" s="8"/>
      <c r="J42" s="5"/>
    </row>
    <row r="43" spans="4:10" ht="15">
      <c r="D43" s="8"/>
      <c r="J43" s="5"/>
    </row>
    <row r="44" spans="4:10" ht="15">
      <c r="D44" s="8"/>
      <c r="J44" s="5"/>
    </row>
    <row r="45" spans="4:10" ht="15">
      <c r="D45" s="8"/>
      <c r="J45" s="5"/>
    </row>
    <row r="46" spans="4:10" ht="15">
      <c r="D46" s="8"/>
      <c r="J46" s="5"/>
    </row>
    <row r="47" spans="4:10" ht="15">
      <c r="D47" s="8"/>
      <c r="J47" s="5"/>
    </row>
    <row r="48" spans="4:10" ht="15">
      <c r="D48" s="8"/>
      <c r="J48" s="5"/>
    </row>
    <row r="49" spans="4:10" ht="15">
      <c r="D49" s="8"/>
      <c r="J49" s="5"/>
    </row>
    <row r="50" spans="4:10" ht="15">
      <c r="D50" s="8"/>
      <c r="J50" s="5"/>
    </row>
    <row r="51" spans="4:10" ht="15">
      <c r="D51" s="8"/>
      <c r="J51" s="5"/>
    </row>
    <row r="52" spans="4:10" ht="15">
      <c r="D52" s="8"/>
      <c r="J52" s="5"/>
    </row>
    <row r="53" spans="4:10" ht="15">
      <c r="D53" s="8"/>
      <c r="J53" s="5"/>
    </row>
    <row r="54" spans="4:10" ht="15">
      <c r="D54" s="8"/>
      <c r="J54" s="5"/>
    </row>
    <row r="55" spans="4:10" ht="15">
      <c r="D55" s="8"/>
      <c r="J55" s="5"/>
    </row>
    <row r="56" spans="4:10" ht="15">
      <c r="D56" s="8"/>
      <c r="J56" s="5"/>
    </row>
    <row r="57" spans="4:10" ht="15">
      <c r="D57" s="8"/>
      <c r="J57" s="5"/>
    </row>
    <row r="58" spans="4:10" ht="15">
      <c r="D58" s="8"/>
      <c r="J58" s="5"/>
    </row>
    <row r="59" spans="4:10" ht="15">
      <c r="D59" s="8"/>
      <c r="J59" s="5"/>
    </row>
    <row r="60" spans="4:10" ht="15">
      <c r="D60" s="8"/>
      <c r="J60" s="5"/>
    </row>
    <row r="61" spans="4:10" ht="15">
      <c r="D61" s="8"/>
      <c r="J61" s="5"/>
    </row>
    <row r="62" spans="4:10" ht="15">
      <c r="D62" s="8"/>
      <c r="J62" s="5"/>
    </row>
    <row r="63" spans="4:10" ht="15">
      <c r="D63" s="8"/>
      <c r="J63" s="5"/>
    </row>
    <row r="64" spans="4:10" ht="15">
      <c r="D64" s="8"/>
      <c r="J64" s="5"/>
    </row>
    <row r="65" spans="4:10" ht="15">
      <c r="D65" s="8"/>
      <c r="J65" s="5"/>
    </row>
    <row r="66" spans="4:10" ht="15">
      <c r="D66" s="8"/>
      <c r="J66" s="5"/>
    </row>
    <row r="67" spans="4:10" ht="15">
      <c r="D67" s="8"/>
      <c r="J67" s="5"/>
    </row>
    <row r="68" spans="4:10" ht="15">
      <c r="D68" s="8"/>
      <c r="J68" s="5"/>
    </row>
    <row r="69" spans="4:10" ht="15">
      <c r="D69" s="8"/>
      <c r="J69" s="5"/>
    </row>
  </sheetData>
  <mergeCells count="15">
    <mergeCell ref="I41:K41"/>
    <mergeCell ref="A11:J11"/>
    <mergeCell ref="A12:J12"/>
    <mergeCell ref="A1:J7"/>
    <mergeCell ref="H36:J36"/>
    <mergeCell ref="A36:G36"/>
    <mergeCell ref="A8:H8"/>
    <mergeCell ref="H35:J35"/>
    <mergeCell ref="A35:G35"/>
    <mergeCell ref="A13:J13"/>
    <mergeCell ref="I9:J9"/>
    <mergeCell ref="I10:J10"/>
    <mergeCell ref="G9:H9"/>
    <mergeCell ref="G10:H10"/>
    <mergeCell ref="A9:F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8536-CB2D-493E-A73D-947C5A1614FF}">
  <sheetPr>
    <pageSetUpPr fitToPage="1"/>
  </sheetPr>
  <dimension ref="A1:P174"/>
  <sheetViews>
    <sheetView view="pageBreakPreview" zoomScale="80" zoomScaleSheetLayoutView="80" workbookViewId="0" topLeftCell="A1">
      <selection activeCell="M14" sqref="M14:O15"/>
    </sheetView>
  </sheetViews>
  <sheetFormatPr defaultColWidth="9.140625" defaultRowHeight="15"/>
  <cols>
    <col min="1" max="1" width="18.7109375" style="73" customWidth="1"/>
    <col min="2" max="2" width="13.28125" style="38" customWidth="1"/>
    <col min="3" max="3" width="17.7109375" style="38" customWidth="1"/>
    <col min="4" max="4" width="14.140625" style="38" customWidth="1"/>
    <col min="5" max="5" width="40.28125" style="38" customWidth="1"/>
    <col min="6" max="6" width="9.140625" style="38" customWidth="1"/>
    <col min="7" max="7" width="10.00390625" style="38" customWidth="1"/>
    <col min="8" max="8" width="13.8515625" style="38" customWidth="1"/>
    <col min="9" max="9" width="13.7109375" style="38" customWidth="1"/>
    <col min="10" max="11" width="9.140625" style="38" customWidth="1"/>
    <col min="12" max="12" width="9.8515625" style="38" bestFit="1" customWidth="1"/>
    <col min="13" max="256" width="9.140625" style="38" customWidth="1"/>
    <col min="257" max="257" width="18.7109375" style="38" customWidth="1"/>
    <col min="258" max="258" width="13.28125" style="38" customWidth="1"/>
    <col min="259" max="259" width="17.7109375" style="38" customWidth="1"/>
    <col min="260" max="260" width="14.140625" style="38" customWidth="1"/>
    <col min="261" max="261" width="37.28125" style="38" customWidth="1"/>
    <col min="262" max="262" width="9.140625" style="38" customWidth="1"/>
    <col min="263" max="263" width="10.00390625" style="38" customWidth="1"/>
    <col min="264" max="264" width="11.8515625" style="38" customWidth="1"/>
    <col min="265" max="265" width="13.7109375" style="38" customWidth="1"/>
    <col min="266" max="512" width="9.140625" style="38" customWidth="1"/>
    <col min="513" max="513" width="18.7109375" style="38" customWidth="1"/>
    <col min="514" max="514" width="13.28125" style="38" customWidth="1"/>
    <col min="515" max="515" width="17.7109375" style="38" customWidth="1"/>
    <col min="516" max="516" width="14.140625" style="38" customWidth="1"/>
    <col min="517" max="517" width="37.28125" style="38" customWidth="1"/>
    <col min="518" max="518" width="9.140625" style="38" customWidth="1"/>
    <col min="519" max="519" width="10.00390625" style="38" customWidth="1"/>
    <col min="520" max="520" width="11.8515625" style="38" customWidth="1"/>
    <col min="521" max="521" width="13.7109375" style="38" customWidth="1"/>
    <col min="522" max="768" width="9.140625" style="38" customWidth="1"/>
    <col min="769" max="769" width="18.7109375" style="38" customWidth="1"/>
    <col min="770" max="770" width="13.28125" style="38" customWidth="1"/>
    <col min="771" max="771" width="17.7109375" style="38" customWidth="1"/>
    <col min="772" max="772" width="14.140625" style="38" customWidth="1"/>
    <col min="773" max="773" width="37.28125" style="38" customWidth="1"/>
    <col min="774" max="774" width="9.140625" style="38" customWidth="1"/>
    <col min="775" max="775" width="10.00390625" style="38" customWidth="1"/>
    <col min="776" max="776" width="11.8515625" style="38" customWidth="1"/>
    <col min="777" max="777" width="13.7109375" style="38" customWidth="1"/>
    <col min="778" max="1024" width="9.140625" style="38" customWidth="1"/>
    <col min="1025" max="1025" width="18.7109375" style="38" customWidth="1"/>
    <col min="1026" max="1026" width="13.28125" style="38" customWidth="1"/>
    <col min="1027" max="1027" width="17.7109375" style="38" customWidth="1"/>
    <col min="1028" max="1028" width="14.140625" style="38" customWidth="1"/>
    <col min="1029" max="1029" width="37.28125" style="38" customWidth="1"/>
    <col min="1030" max="1030" width="9.140625" style="38" customWidth="1"/>
    <col min="1031" max="1031" width="10.00390625" style="38" customWidth="1"/>
    <col min="1032" max="1032" width="11.8515625" style="38" customWidth="1"/>
    <col min="1033" max="1033" width="13.7109375" style="38" customWidth="1"/>
    <col min="1034" max="1280" width="9.140625" style="38" customWidth="1"/>
    <col min="1281" max="1281" width="18.7109375" style="38" customWidth="1"/>
    <col min="1282" max="1282" width="13.28125" style="38" customWidth="1"/>
    <col min="1283" max="1283" width="17.7109375" style="38" customWidth="1"/>
    <col min="1284" max="1284" width="14.140625" style="38" customWidth="1"/>
    <col min="1285" max="1285" width="37.28125" style="38" customWidth="1"/>
    <col min="1286" max="1286" width="9.140625" style="38" customWidth="1"/>
    <col min="1287" max="1287" width="10.00390625" style="38" customWidth="1"/>
    <col min="1288" max="1288" width="11.8515625" style="38" customWidth="1"/>
    <col min="1289" max="1289" width="13.7109375" style="38" customWidth="1"/>
    <col min="1290" max="1536" width="9.140625" style="38" customWidth="1"/>
    <col min="1537" max="1537" width="18.7109375" style="38" customWidth="1"/>
    <col min="1538" max="1538" width="13.28125" style="38" customWidth="1"/>
    <col min="1539" max="1539" width="17.7109375" style="38" customWidth="1"/>
    <col min="1540" max="1540" width="14.140625" style="38" customWidth="1"/>
    <col min="1541" max="1541" width="37.28125" style="38" customWidth="1"/>
    <col min="1542" max="1542" width="9.140625" style="38" customWidth="1"/>
    <col min="1543" max="1543" width="10.00390625" style="38" customWidth="1"/>
    <col min="1544" max="1544" width="11.8515625" style="38" customWidth="1"/>
    <col min="1545" max="1545" width="13.7109375" style="38" customWidth="1"/>
    <col min="1546" max="1792" width="9.140625" style="38" customWidth="1"/>
    <col min="1793" max="1793" width="18.7109375" style="38" customWidth="1"/>
    <col min="1794" max="1794" width="13.28125" style="38" customWidth="1"/>
    <col min="1795" max="1795" width="17.7109375" style="38" customWidth="1"/>
    <col min="1796" max="1796" width="14.140625" style="38" customWidth="1"/>
    <col min="1797" max="1797" width="37.28125" style="38" customWidth="1"/>
    <col min="1798" max="1798" width="9.140625" style="38" customWidth="1"/>
    <col min="1799" max="1799" width="10.00390625" style="38" customWidth="1"/>
    <col min="1800" max="1800" width="11.8515625" style="38" customWidth="1"/>
    <col min="1801" max="1801" width="13.7109375" style="38" customWidth="1"/>
    <col min="1802" max="2048" width="9.140625" style="38" customWidth="1"/>
    <col min="2049" max="2049" width="18.7109375" style="38" customWidth="1"/>
    <col min="2050" max="2050" width="13.28125" style="38" customWidth="1"/>
    <col min="2051" max="2051" width="17.7109375" style="38" customWidth="1"/>
    <col min="2052" max="2052" width="14.140625" style="38" customWidth="1"/>
    <col min="2053" max="2053" width="37.28125" style="38" customWidth="1"/>
    <col min="2054" max="2054" width="9.140625" style="38" customWidth="1"/>
    <col min="2055" max="2055" width="10.00390625" style="38" customWidth="1"/>
    <col min="2056" max="2056" width="11.8515625" style="38" customWidth="1"/>
    <col min="2057" max="2057" width="13.7109375" style="38" customWidth="1"/>
    <col min="2058" max="2304" width="9.140625" style="38" customWidth="1"/>
    <col min="2305" max="2305" width="18.7109375" style="38" customWidth="1"/>
    <col min="2306" max="2306" width="13.28125" style="38" customWidth="1"/>
    <col min="2307" max="2307" width="17.7109375" style="38" customWidth="1"/>
    <col min="2308" max="2308" width="14.140625" style="38" customWidth="1"/>
    <col min="2309" max="2309" width="37.28125" style="38" customWidth="1"/>
    <col min="2310" max="2310" width="9.140625" style="38" customWidth="1"/>
    <col min="2311" max="2311" width="10.00390625" style="38" customWidth="1"/>
    <col min="2312" max="2312" width="11.8515625" style="38" customWidth="1"/>
    <col min="2313" max="2313" width="13.7109375" style="38" customWidth="1"/>
    <col min="2314" max="2560" width="9.140625" style="38" customWidth="1"/>
    <col min="2561" max="2561" width="18.7109375" style="38" customWidth="1"/>
    <col min="2562" max="2562" width="13.28125" style="38" customWidth="1"/>
    <col min="2563" max="2563" width="17.7109375" style="38" customWidth="1"/>
    <col min="2564" max="2564" width="14.140625" style="38" customWidth="1"/>
    <col min="2565" max="2565" width="37.28125" style="38" customWidth="1"/>
    <col min="2566" max="2566" width="9.140625" style="38" customWidth="1"/>
    <col min="2567" max="2567" width="10.00390625" style="38" customWidth="1"/>
    <col min="2568" max="2568" width="11.8515625" style="38" customWidth="1"/>
    <col min="2569" max="2569" width="13.7109375" style="38" customWidth="1"/>
    <col min="2570" max="2816" width="9.140625" style="38" customWidth="1"/>
    <col min="2817" max="2817" width="18.7109375" style="38" customWidth="1"/>
    <col min="2818" max="2818" width="13.28125" style="38" customWidth="1"/>
    <col min="2819" max="2819" width="17.7109375" style="38" customWidth="1"/>
    <col min="2820" max="2820" width="14.140625" style="38" customWidth="1"/>
    <col min="2821" max="2821" width="37.28125" style="38" customWidth="1"/>
    <col min="2822" max="2822" width="9.140625" style="38" customWidth="1"/>
    <col min="2823" max="2823" width="10.00390625" style="38" customWidth="1"/>
    <col min="2824" max="2824" width="11.8515625" style="38" customWidth="1"/>
    <col min="2825" max="2825" width="13.7109375" style="38" customWidth="1"/>
    <col min="2826" max="3072" width="9.140625" style="38" customWidth="1"/>
    <col min="3073" max="3073" width="18.7109375" style="38" customWidth="1"/>
    <col min="3074" max="3074" width="13.28125" style="38" customWidth="1"/>
    <col min="3075" max="3075" width="17.7109375" style="38" customWidth="1"/>
    <col min="3076" max="3076" width="14.140625" style="38" customWidth="1"/>
    <col min="3077" max="3077" width="37.28125" style="38" customWidth="1"/>
    <col min="3078" max="3078" width="9.140625" style="38" customWidth="1"/>
    <col min="3079" max="3079" width="10.00390625" style="38" customWidth="1"/>
    <col min="3080" max="3080" width="11.8515625" style="38" customWidth="1"/>
    <col min="3081" max="3081" width="13.7109375" style="38" customWidth="1"/>
    <col min="3082" max="3328" width="9.140625" style="38" customWidth="1"/>
    <col min="3329" max="3329" width="18.7109375" style="38" customWidth="1"/>
    <col min="3330" max="3330" width="13.28125" style="38" customWidth="1"/>
    <col min="3331" max="3331" width="17.7109375" style="38" customWidth="1"/>
    <col min="3332" max="3332" width="14.140625" style="38" customWidth="1"/>
    <col min="3333" max="3333" width="37.28125" style="38" customWidth="1"/>
    <col min="3334" max="3334" width="9.140625" style="38" customWidth="1"/>
    <col min="3335" max="3335" width="10.00390625" style="38" customWidth="1"/>
    <col min="3336" max="3336" width="11.8515625" style="38" customWidth="1"/>
    <col min="3337" max="3337" width="13.7109375" style="38" customWidth="1"/>
    <col min="3338" max="3584" width="9.140625" style="38" customWidth="1"/>
    <col min="3585" max="3585" width="18.7109375" style="38" customWidth="1"/>
    <col min="3586" max="3586" width="13.28125" style="38" customWidth="1"/>
    <col min="3587" max="3587" width="17.7109375" style="38" customWidth="1"/>
    <col min="3588" max="3588" width="14.140625" style="38" customWidth="1"/>
    <col min="3589" max="3589" width="37.28125" style="38" customWidth="1"/>
    <col min="3590" max="3590" width="9.140625" style="38" customWidth="1"/>
    <col min="3591" max="3591" width="10.00390625" style="38" customWidth="1"/>
    <col min="3592" max="3592" width="11.8515625" style="38" customWidth="1"/>
    <col min="3593" max="3593" width="13.7109375" style="38" customWidth="1"/>
    <col min="3594" max="3840" width="9.140625" style="38" customWidth="1"/>
    <col min="3841" max="3841" width="18.7109375" style="38" customWidth="1"/>
    <col min="3842" max="3842" width="13.28125" style="38" customWidth="1"/>
    <col min="3843" max="3843" width="17.7109375" style="38" customWidth="1"/>
    <col min="3844" max="3844" width="14.140625" style="38" customWidth="1"/>
    <col min="3845" max="3845" width="37.28125" style="38" customWidth="1"/>
    <col min="3846" max="3846" width="9.140625" style="38" customWidth="1"/>
    <col min="3847" max="3847" width="10.00390625" style="38" customWidth="1"/>
    <col min="3848" max="3848" width="11.8515625" style="38" customWidth="1"/>
    <col min="3849" max="3849" width="13.7109375" style="38" customWidth="1"/>
    <col min="3850" max="4096" width="9.140625" style="38" customWidth="1"/>
    <col min="4097" max="4097" width="18.7109375" style="38" customWidth="1"/>
    <col min="4098" max="4098" width="13.28125" style="38" customWidth="1"/>
    <col min="4099" max="4099" width="17.7109375" style="38" customWidth="1"/>
    <col min="4100" max="4100" width="14.140625" style="38" customWidth="1"/>
    <col min="4101" max="4101" width="37.28125" style="38" customWidth="1"/>
    <col min="4102" max="4102" width="9.140625" style="38" customWidth="1"/>
    <col min="4103" max="4103" width="10.00390625" style="38" customWidth="1"/>
    <col min="4104" max="4104" width="11.8515625" style="38" customWidth="1"/>
    <col min="4105" max="4105" width="13.7109375" style="38" customWidth="1"/>
    <col min="4106" max="4352" width="9.140625" style="38" customWidth="1"/>
    <col min="4353" max="4353" width="18.7109375" style="38" customWidth="1"/>
    <col min="4354" max="4354" width="13.28125" style="38" customWidth="1"/>
    <col min="4355" max="4355" width="17.7109375" style="38" customWidth="1"/>
    <col min="4356" max="4356" width="14.140625" style="38" customWidth="1"/>
    <col min="4357" max="4357" width="37.28125" style="38" customWidth="1"/>
    <col min="4358" max="4358" width="9.140625" style="38" customWidth="1"/>
    <col min="4359" max="4359" width="10.00390625" style="38" customWidth="1"/>
    <col min="4360" max="4360" width="11.8515625" style="38" customWidth="1"/>
    <col min="4361" max="4361" width="13.7109375" style="38" customWidth="1"/>
    <col min="4362" max="4608" width="9.140625" style="38" customWidth="1"/>
    <col min="4609" max="4609" width="18.7109375" style="38" customWidth="1"/>
    <col min="4610" max="4610" width="13.28125" style="38" customWidth="1"/>
    <col min="4611" max="4611" width="17.7109375" style="38" customWidth="1"/>
    <col min="4612" max="4612" width="14.140625" style="38" customWidth="1"/>
    <col min="4613" max="4613" width="37.28125" style="38" customWidth="1"/>
    <col min="4614" max="4614" width="9.140625" style="38" customWidth="1"/>
    <col min="4615" max="4615" width="10.00390625" style="38" customWidth="1"/>
    <col min="4616" max="4616" width="11.8515625" style="38" customWidth="1"/>
    <col min="4617" max="4617" width="13.7109375" style="38" customWidth="1"/>
    <col min="4618" max="4864" width="9.140625" style="38" customWidth="1"/>
    <col min="4865" max="4865" width="18.7109375" style="38" customWidth="1"/>
    <col min="4866" max="4866" width="13.28125" style="38" customWidth="1"/>
    <col min="4867" max="4867" width="17.7109375" style="38" customWidth="1"/>
    <col min="4868" max="4868" width="14.140625" style="38" customWidth="1"/>
    <col min="4869" max="4869" width="37.28125" style="38" customWidth="1"/>
    <col min="4870" max="4870" width="9.140625" style="38" customWidth="1"/>
    <col min="4871" max="4871" width="10.00390625" style="38" customWidth="1"/>
    <col min="4872" max="4872" width="11.8515625" style="38" customWidth="1"/>
    <col min="4873" max="4873" width="13.7109375" style="38" customWidth="1"/>
    <col min="4874" max="5120" width="9.140625" style="38" customWidth="1"/>
    <col min="5121" max="5121" width="18.7109375" style="38" customWidth="1"/>
    <col min="5122" max="5122" width="13.28125" style="38" customWidth="1"/>
    <col min="5123" max="5123" width="17.7109375" style="38" customWidth="1"/>
    <col min="5124" max="5124" width="14.140625" style="38" customWidth="1"/>
    <col min="5125" max="5125" width="37.28125" style="38" customWidth="1"/>
    <col min="5126" max="5126" width="9.140625" style="38" customWidth="1"/>
    <col min="5127" max="5127" width="10.00390625" style="38" customWidth="1"/>
    <col min="5128" max="5128" width="11.8515625" style="38" customWidth="1"/>
    <col min="5129" max="5129" width="13.7109375" style="38" customWidth="1"/>
    <col min="5130" max="5376" width="9.140625" style="38" customWidth="1"/>
    <col min="5377" max="5377" width="18.7109375" style="38" customWidth="1"/>
    <col min="5378" max="5378" width="13.28125" style="38" customWidth="1"/>
    <col min="5379" max="5379" width="17.7109375" style="38" customWidth="1"/>
    <col min="5380" max="5380" width="14.140625" style="38" customWidth="1"/>
    <col min="5381" max="5381" width="37.28125" style="38" customWidth="1"/>
    <col min="5382" max="5382" width="9.140625" style="38" customWidth="1"/>
    <col min="5383" max="5383" width="10.00390625" style="38" customWidth="1"/>
    <col min="5384" max="5384" width="11.8515625" style="38" customWidth="1"/>
    <col min="5385" max="5385" width="13.7109375" style="38" customWidth="1"/>
    <col min="5386" max="5632" width="9.140625" style="38" customWidth="1"/>
    <col min="5633" max="5633" width="18.7109375" style="38" customWidth="1"/>
    <col min="5634" max="5634" width="13.28125" style="38" customWidth="1"/>
    <col min="5635" max="5635" width="17.7109375" style="38" customWidth="1"/>
    <col min="5636" max="5636" width="14.140625" style="38" customWidth="1"/>
    <col min="5637" max="5637" width="37.28125" style="38" customWidth="1"/>
    <col min="5638" max="5638" width="9.140625" style="38" customWidth="1"/>
    <col min="5639" max="5639" width="10.00390625" style="38" customWidth="1"/>
    <col min="5640" max="5640" width="11.8515625" style="38" customWidth="1"/>
    <col min="5641" max="5641" width="13.7109375" style="38" customWidth="1"/>
    <col min="5642" max="5888" width="9.140625" style="38" customWidth="1"/>
    <col min="5889" max="5889" width="18.7109375" style="38" customWidth="1"/>
    <col min="5890" max="5890" width="13.28125" style="38" customWidth="1"/>
    <col min="5891" max="5891" width="17.7109375" style="38" customWidth="1"/>
    <col min="5892" max="5892" width="14.140625" style="38" customWidth="1"/>
    <col min="5893" max="5893" width="37.28125" style="38" customWidth="1"/>
    <col min="5894" max="5894" width="9.140625" style="38" customWidth="1"/>
    <col min="5895" max="5895" width="10.00390625" style="38" customWidth="1"/>
    <col min="5896" max="5896" width="11.8515625" style="38" customWidth="1"/>
    <col min="5897" max="5897" width="13.7109375" style="38" customWidth="1"/>
    <col min="5898" max="6144" width="9.140625" style="38" customWidth="1"/>
    <col min="6145" max="6145" width="18.7109375" style="38" customWidth="1"/>
    <col min="6146" max="6146" width="13.28125" style="38" customWidth="1"/>
    <col min="6147" max="6147" width="17.7109375" style="38" customWidth="1"/>
    <col min="6148" max="6148" width="14.140625" style="38" customWidth="1"/>
    <col min="6149" max="6149" width="37.28125" style="38" customWidth="1"/>
    <col min="6150" max="6150" width="9.140625" style="38" customWidth="1"/>
    <col min="6151" max="6151" width="10.00390625" style="38" customWidth="1"/>
    <col min="6152" max="6152" width="11.8515625" style="38" customWidth="1"/>
    <col min="6153" max="6153" width="13.7109375" style="38" customWidth="1"/>
    <col min="6154" max="6400" width="9.140625" style="38" customWidth="1"/>
    <col min="6401" max="6401" width="18.7109375" style="38" customWidth="1"/>
    <col min="6402" max="6402" width="13.28125" style="38" customWidth="1"/>
    <col min="6403" max="6403" width="17.7109375" style="38" customWidth="1"/>
    <col min="6404" max="6404" width="14.140625" style="38" customWidth="1"/>
    <col min="6405" max="6405" width="37.28125" style="38" customWidth="1"/>
    <col min="6406" max="6406" width="9.140625" style="38" customWidth="1"/>
    <col min="6407" max="6407" width="10.00390625" style="38" customWidth="1"/>
    <col min="6408" max="6408" width="11.8515625" style="38" customWidth="1"/>
    <col min="6409" max="6409" width="13.7109375" style="38" customWidth="1"/>
    <col min="6410" max="6656" width="9.140625" style="38" customWidth="1"/>
    <col min="6657" max="6657" width="18.7109375" style="38" customWidth="1"/>
    <col min="6658" max="6658" width="13.28125" style="38" customWidth="1"/>
    <col min="6659" max="6659" width="17.7109375" style="38" customWidth="1"/>
    <col min="6660" max="6660" width="14.140625" style="38" customWidth="1"/>
    <col min="6661" max="6661" width="37.28125" style="38" customWidth="1"/>
    <col min="6662" max="6662" width="9.140625" style="38" customWidth="1"/>
    <col min="6663" max="6663" width="10.00390625" style="38" customWidth="1"/>
    <col min="6664" max="6664" width="11.8515625" style="38" customWidth="1"/>
    <col min="6665" max="6665" width="13.7109375" style="38" customWidth="1"/>
    <col min="6666" max="6912" width="9.140625" style="38" customWidth="1"/>
    <col min="6913" max="6913" width="18.7109375" style="38" customWidth="1"/>
    <col min="6914" max="6914" width="13.28125" style="38" customWidth="1"/>
    <col min="6915" max="6915" width="17.7109375" style="38" customWidth="1"/>
    <col min="6916" max="6916" width="14.140625" style="38" customWidth="1"/>
    <col min="6917" max="6917" width="37.28125" style="38" customWidth="1"/>
    <col min="6918" max="6918" width="9.140625" style="38" customWidth="1"/>
    <col min="6919" max="6919" width="10.00390625" style="38" customWidth="1"/>
    <col min="6920" max="6920" width="11.8515625" style="38" customWidth="1"/>
    <col min="6921" max="6921" width="13.7109375" style="38" customWidth="1"/>
    <col min="6922" max="7168" width="9.140625" style="38" customWidth="1"/>
    <col min="7169" max="7169" width="18.7109375" style="38" customWidth="1"/>
    <col min="7170" max="7170" width="13.28125" style="38" customWidth="1"/>
    <col min="7171" max="7171" width="17.7109375" style="38" customWidth="1"/>
    <col min="7172" max="7172" width="14.140625" style="38" customWidth="1"/>
    <col min="7173" max="7173" width="37.28125" style="38" customWidth="1"/>
    <col min="7174" max="7174" width="9.140625" style="38" customWidth="1"/>
    <col min="7175" max="7175" width="10.00390625" style="38" customWidth="1"/>
    <col min="7176" max="7176" width="11.8515625" style="38" customWidth="1"/>
    <col min="7177" max="7177" width="13.7109375" style="38" customWidth="1"/>
    <col min="7178" max="7424" width="9.140625" style="38" customWidth="1"/>
    <col min="7425" max="7425" width="18.7109375" style="38" customWidth="1"/>
    <col min="7426" max="7426" width="13.28125" style="38" customWidth="1"/>
    <col min="7427" max="7427" width="17.7109375" style="38" customWidth="1"/>
    <col min="7428" max="7428" width="14.140625" style="38" customWidth="1"/>
    <col min="7429" max="7429" width="37.28125" style="38" customWidth="1"/>
    <col min="7430" max="7430" width="9.140625" style="38" customWidth="1"/>
    <col min="7431" max="7431" width="10.00390625" style="38" customWidth="1"/>
    <col min="7432" max="7432" width="11.8515625" style="38" customWidth="1"/>
    <col min="7433" max="7433" width="13.7109375" style="38" customWidth="1"/>
    <col min="7434" max="7680" width="9.140625" style="38" customWidth="1"/>
    <col min="7681" max="7681" width="18.7109375" style="38" customWidth="1"/>
    <col min="7682" max="7682" width="13.28125" style="38" customWidth="1"/>
    <col min="7683" max="7683" width="17.7109375" style="38" customWidth="1"/>
    <col min="7684" max="7684" width="14.140625" style="38" customWidth="1"/>
    <col min="7685" max="7685" width="37.28125" style="38" customWidth="1"/>
    <col min="7686" max="7686" width="9.140625" style="38" customWidth="1"/>
    <col min="7687" max="7687" width="10.00390625" style="38" customWidth="1"/>
    <col min="7688" max="7688" width="11.8515625" style="38" customWidth="1"/>
    <col min="7689" max="7689" width="13.7109375" style="38" customWidth="1"/>
    <col min="7690" max="7936" width="9.140625" style="38" customWidth="1"/>
    <col min="7937" max="7937" width="18.7109375" style="38" customWidth="1"/>
    <col min="7938" max="7938" width="13.28125" style="38" customWidth="1"/>
    <col min="7939" max="7939" width="17.7109375" style="38" customWidth="1"/>
    <col min="7940" max="7940" width="14.140625" style="38" customWidth="1"/>
    <col min="7941" max="7941" width="37.28125" style="38" customWidth="1"/>
    <col min="7942" max="7942" width="9.140625" style="38" customWidth="1"/>
    <col min="7943" max="7943" width="10.00390625" style="38" customWidth="1"/>
    <col min="7944" max="7944" width="11.8515625" style="38" customWidth="1"/>
    <col min="7945" max="7945" width="13.7109375" style="38" customWidth="1"/>
    <col min="7946" max="8192" width="9.140625" style="38" customWidth="1"/>
    <col min="8193" max="8193" width="18.7109375" style="38" customWidth="1"/>
    <col min="8194" max="8194" width="13.28125" style="38" customWidth="1"/>
    <col min="8195" max="8195" width="17.7109375" style="38" customWidth="1"/>
    <col min="8196" max="8196" width="14.140625" style="38" customWidth="1"/>
    <col min="8197" max="8197" width="37.28125" style="38" customWidth="1"/>
    <col min="8198" max="8198" width="9.140625" style="38" customWidth="1"/>
    <col min="8199" max="8199" width="10.00390625" style="38" customWidth="1"/>
    <col min="8200" max="8200" width="11.8515625" style="38" customWidth="1"/>
    <col min="8201" max="8201" width="13.7109375" style="38" customWidth="1"/>
    <col min="8202" max="8448" width="9.140625" style="38" customWidth="1"/>
    <col min="8449" max="8449" width="18.7109375" style="38" customWidth="1"/>
    <col min="8450" max="8450" width="13.28125" style="38" customWidth="1"/>
    <col min="8451" max="8451" width="17.7109375" style="38" customWidth="1"/>
    <col min="8452" max="8452" width="14.140625" style="38" customWidth="1"/>
    <col min="8453" max="8453" width="37.28125" style="38" customWidth="1"/>
    <col min="8454" max="8454" width="9.140625" style="38" customWidth="1"/>
    <col min="8455" max="8455" width="10.00390625" style="38" customWidth="1"/>
    <col min="8456" max="8456" width="11.8515625" style="38" customWidth="1"/>
    <col min="8457" max="8457" width="13.7109375" style="38" customWidth="1"/>
    <col min="8458" max="8704" width="9.140625" style="38" customWidth="1"/>
    <col min="8705" max="8705" width="18.7109375" style="38" customWidth="1"/>
    <col min="8706" max="8706" width="13.28125" style="38" customWidth="1"/>
    <col min="8707" max="8707" width="17.7109375" style="38" customWidth="1"/>
    <col min="8708" max="8708" width="14.140625" style="38" customWidth="1"/>
    <col min="8709" max="8709" width="37.28125" style="38" customWidth="1"/>
    <col min="8710" max="8710" width="9.140625" style="38" customWidth="1"/>
    <col min="8711" max="8711" width="10.00390625" style="38" customWidth="1"/>
    <col min="8712" max="8712" width="11.8515625" style="38" customWidth="1"/>
    <col min="8713" max="8713" width="13.7109375" style="38" customWidth="1"/>
    <col min="8714" max="8960" width="9.140625" style="38" customWidth="1"/>
    <col min="8961" max="8961" width="18.7109375" style="38" customWidth="1"/>
    <col min="8962" max="8962" width="13.28125" style="38" customWidth="1"/>
    <col min="8963" max="8963" width="17.7109375" style="38" customWidth="1"/>
    <col min="8964" max="8964" width="14.140625" style="38" customWidth="1"/>
    <col min="8965" max="8965" width="37.28125" style="38" customWidth="1"/>
    <col min="8966" max="8966" width="9.140625" style="38" customWidth="1"/>
    <col min="8967" max="8967" width="10.00390625" style="38" customWidth="1"/>
    <col min="8968" max="8968" width="11.8515625" style="38" customWidth="1"/>
    <col min="8969" max="8969" width="13.7109375" style="38" customWidth="1"/>
    <col min="8970" max="9216" width="9.140625" style="38" customWidth="1"/>
    <col min="9217" max="9217" width="18.7109375" style="38" customWidth="1"/>
    <col min="9218" max="9218" width="13.28125" style="38" customWidth="1"/>
    <col min="9219" max="9219" width="17.7109375" style="38" customWidth="1"/>
    <col min="9220" max="9220" width="14.140625" style="38" customWidth="1"/>
    <col min="9221" max="9221" width="37.28125" style="38" customWidth="1"/>
    <col min="9222" max="9222" width="9.140625" style="38" customWidth="1"/>
    <col min="9223" max="9223" width="10.00390625" style="38" customWidth="1"/>
    <col min="9224" max="9224" width="11.8515625" style="38" customWidth="1"/>
    <col min="9225" max="9225" width="13.7109375" style="38" customWidth="1"/>
    <col min="9226" max="9472" width="9.140625" style="38" customWidth="1"/>
    <col min="9473" max="9473" width="18.7109375" style="38" customWidth="1"/>
    <col min="9474" max="9474" width="13.28125" style="38" customWidth="1"/>
    <col min="9475" max="9475" width="17.7109375" style="38" customWidth="1"/>
    <col min="9476" max="9476" width="14.140625" style="38" customWidth="1"/>
    <col min="9477" max="9477" width="37.28125" style="38" customWidth="1"/>
    <col min="9478" max="9478" width="9.140625" style="38" customWidth="1"/>
    <col min="9479" max="9479" width="10.00390625" style="38" customWidth="1"/>
    <col min="9480" max="9480" width="11.8515625" style="38" customWidth="1"/>
    <col min="9481" max="9481" width="13.7109375" style="38" customWidth="1"/>
    <col min="9482" max="9728" width="9.140625" style="38" customWidth="1"/>
    <col min="9729" max="9729" width="18.7109375" style="38" customWidth="1"/>
    <col min="9730" max="9730" width="13.28125" style="38" customWidth="1"/>
    <col min="9731" max="9731" width="17.7109375" style="38" customWidth="1"/>
    <col min="9732" max="9732" width="14.140625" style="38" customWidth="1"/>
    <col min="9733" max="9733" width="37.28125" style="38" customWidth="1"/>
    <col min="9734" max="9734" width="9.140625" style="38" customWidth="1"/>
    <col min="9735" max="9735" width="10.00390625" style="38" customWidth="1"/>
    <col min="9736" max="9736" width="11.8515625" style="38" customWidth="1"/>
    <col min="9737" max="9737" width="13.7109375" style="38" customWidth="1"/>
    <col min="9738" max="9984" width="9.140625" style="38" customWidth="1"/>
    <col min="9985" max="9985" width="18.7109375" style="38" customWidth="1"/>
    <col min="9986" max="9986" width="13.28125" style="38" customWidth="1"/>
    <col min="9987" max="9987" width="17.7109375" style="38" customWidth="1"/>
    <col min="9988" max="9988" width="14.140625" style="38" customWidth="1"/>
    <col min="9989" max="9989" width="37.28125" style="38" customWidth="1"/>
    <col min="9990" max="9990" width="9.140625" style="38" customWidth="1"/>
    <col min="9991" max="9991" width="10.00390625" style="38" customWidth="1"/>
    <col min="9992" max="9992" width="11.8515625" style="38" customWidth="1"/>
    <col min="9993" max="9993" width="13.7109375" style="38" customWidth="1"/>
    <col min="9994" max="10240" width="9.140625" style="38" customWidth="1"/>
    <col min="10241" max="10241" width="18.7109375" style="38" customWidth="1"/>
    <col min="10242" max="10242" width="13.28125" style="38" customWidth="1"/>
    <col min="10243" max="10243" width="17.7109375" style="38" customWidth="1"/>
    <col min="10244" max="10244" width="14.140625" style="38" customWidth="1"/>
    <col min="10245" max="10245" width="37.28125" style="38" customWidth="1"/>
    <col min="10246" max="10246" width="9.140625" style="38" customWidth="1"/>
    <col min="10247" max="10247" width="10.00390625" style="38" customWidth="1"/>
    <col min="10248" max="10248" width="11.8515625" style="38" customWidth="1"/>
    <col min="10249" max="10249" width="13.7109375" style="38" customWidth="1"/>
    <col min="10250" max="10496" width="9.140625" style="38" customWidth="1"/>
    <col min="10497" max="10497" width="18.7109375" style="38" customWidth="1"/>
    <col min="10498" max="10498" width="13.28125" style="38" customWidth="1"/>
    <col min="10499" max="10499" width="17.7109375" style="38" customWidth="1"/>
    <col min="10500" max="10500" width="14.140625" style="38" customWidth="1"/>
    <col min="10501" max="10501" width="37.28125" style="38" customWidth="1"/>
    <col min="10502" max="10502" width="9.140625" style="38" customWidth="1"/>
    <col min="10503" max="10503" width="10.00390625" style="38" customWidth="1"/>
    <col min="10504" max="10504" width="11.8515625" style="38" customWidth="1"/>
    <col min="10505" max="10505" width="13.7109375" style="38" customWidth="1"/>
    <col min="10506" max="10752" width="9.140625" style="38" customWidth="1"/>
    <col min="10753" max="10753" width="18.7109375" style="38" customWidth="1"/>
    <col min="10754" max="10754" width="13.28125" style="38" customWidth="1"/>
    <col min="10755" max="10755" width="17.7109375" style="38" customWidth="1"/>
    <col min="10756" max="10756" width="14.140625" style="38" customWidth="1"/>
    <col min="10757" max="10757" width="37.28125" style="38" customWidth="1"/>
    <col min="10758" max="10758" width="9.140625" style="38" customWidth="1"/>
    <col min="10759" max="10759" width="10.00390625" style="38" customWidth="1"/>
    <col min="10760" max="10760" width="11.8515625" style="38" customWidth="1"/>
    <col min="10761" max="10761" width="13.7109375" style="38" customWidth="1"/>
    <col min="10762" max="11008" width="9.140625" style="38" customWidth="1"/>
    <col min="11009" max="11009" width="18.7109375" style="38" customWidth="1"/>
    <col min="11010" max="11010" width="13.28125" style="38" customWidth="1"/>
    <col min="11011" max="11011" width="17.7109375" style="38" customWidth="1"/>
    <col min="11012" max="11012" width="14.140625" style="38" customWidth="1"/>
    <col min="11013" max="11013" width="37.28125" style="38" customWidth="1"/>
    <col min="11014" max="11014" width="9.140625" style="38" customWidth="1"/>
    <col min="11015" max="11015" width="10.00390625" style="38" customWidth="1"/>
    <col min="11016" max="11016" width="11.8515625" style="38" customWidth="1"/>
    <col min="11017" max="11017" width="13.7109375" style="38" customWidth="1"/>
    <col min="11018" max="11264" width="9.140625" style="38" customWidth="1"/>
    <col min="11265" max="11265" width="18.7109375" style="38" customWidth="1"/>
    <col min="11266" max="11266" width="13.28125" style="38" customWidth="1"/>
    <col min="11267" max="11267" width="17.7109375" style="38" customWidth="1"/>
    <col min="11268" max="11268" width="14.140625" style="38" customWidth="1"/>
    <col min="11269" max="11269" width="37.28125" style="38" customWidth="1"/>
    <col min="11270" max="11270" width="9.140625" style="38" customWidth="1"/>
    <col min="11271" max="11271" width="10.00390625" style="38" customWidth="1"/>
    <col min="11272" max="11272" width="11.8515625" style="38" customWidth="1"/>
    <col min="11273" max="11273" width="13.7109375" style="38" customWidth="1"/>
    <col min="11274" max="11520" width="9.140625" style="38" customWidth="1"/>
    <col min="11521" max="11521" width="18.7109375" style="38" customWidth="1"/>
    <col min="11522" max="11522" width="13.28125" style="38" customWidth="1"/>
    <col min="11523" max="11523" width="17.7109375" style="38" customWidth="1"/>
    <col min="11524" max="11524" width="14.140625" style="38" customWidth="1"/>
    <col min="11525" max="11525" width="37.28125" style="38" customWidth="1"/>
    <col min="11526" max="11526" width="9.140625" style="38" customWidth="1"/>
    <col min="11527" max="11527" width="10.00390625" style="38" customWidth="1"/>
    <col min="11528" max="11528" width="11.8515625" style="38" customWidth="1"/>
    <col min="11529" max="11529" width="13.7109375" style="38" customWidth="1"/>
    <col min="11530" max="11776" width="9.140625" style="38" customWidth="1"/>
    <col min="11777" max="11777" width="18.7109375" style="38" customWidth="1"/>
    <col min="11778" max="11778" width="13.28125" style="38" customWidth="1"/>
    <col min="11779" max="11779" width="17.7109375" style="38" customWidth="1"/>
    <col min="11780" max="11780" width="14.140625" style="38" customWidth="1"/>
    <col min="11781" max="11781" width="37.28125" style="38" customWidth="1"/>
    <col min="11782" max="11782" width="9.140625" style="38" customWidth="1"/>
    <col min="11783" max="11783" width="10.00390625" style="38" customWidth="1"/>
    <col min="11784" max="11784" width="11.8515625" style="38" customWidth="1"/>
    <col min="11785" max="11785" width="13.7109375" style="38" customWidth="1"/>
    <col min="11786" max="12032" width="9.140625" style="38" customWidth="1"/>
    <col min="12033" max="12033" width="18.7109375" style="38" customWidth="1"/>
    <col min="12034" max="12034" width="13.28125" style="38" customWidth="1"/>
    <col min="12035" max="12035" width="17.7109375" style="38" customWidth="1"/>
    <col min="12036" max="12036" width="14.140625" style="38" customWidth="1"/>
    <col min="12037" max="12037" width="37.28125" style="38" customWidth="1"/>
    <col min="12038" max="12038" width="9.140625" style="38" customWidth="1"/>
    <col min="12039" max="12039" width="10.00390625" style="38" customWidth="1"/>
    <col min="12040" max="12040" width="11.8515625" style="38" customWidth="1"/>
    <col min="12041" max="12041" width="13.7109375" style="38" customWidth="1"/>
    <col min="12042" max="12288" width="9.140625" style="38" customWidth="1"/>
    <col min="12289" max="12289" width="18.7109375" style="38" customWidth="1"/>
    <col min="12290" max="12290" width="13.28125" style="38" customWidth="1"/>
    <col min="12291" max="12291" width="17.7109375" style="38" customWidth="1"/>
    <col min="12292" max="12292" width="14.140625" style="38" customWidth="1"/>
    <col min="12293" max="12293" width="37.28125" style="38" customWidth="1"/>
    <col min="12294" max="12294" width="9.140625" style="38" customWidth="1"/>
    <col min="12295" max="12295" width="10.00390625" style="38" customWidth="1"/>
    <col min="12296" max="12296" width="11.8515625" style="38" customWidth="1"/>
    <col min="12297" max="12297" width="13.7109375" style="38" customWidth="1"/>
    <col min="12298" max="12544" width="9.140625" style="38" customWidth="1"/>
    <col min="12545" max="12545" width="18.7109375" style="38" customWidth="1"/>
    <col min="12546" max="12546" width="13.28125" style="38" customWidth="1"/>
    <col min="12547" max="12547" width="17.7109375" style="38" customWidth="1"/>
    <col min="12548" max="12548" width="14.140625" style="38" customWidth="1"/>
    <col min="12549" max="12549" width="37.28125" style="38" customWidth="1"/>
    <col min="12550" max="12550" width="9.140625" style="38" customWidth="1"/>
    <col min="12551" max="12551" width="10.00390625" style="38" customWidth="1"/>
    <col min="12552" max="12552" width="11.8515625" style="38" customWidth="1"/>
    <col min="12553" max="12553" width="13.7109375" style="38" customWidth="1"/>
    <col min="12554" max="12800" width="9.140625" style="38" customWidth="1"/>
    <col min="12801" max="12801" width="18.7109375" style="38" customWidth="1"/>
    <col min="12802" max="12802" width="13.28125" style="38" customWidth="1"/>
    <col min="12803" max="12803" width="17.7109375" style="38" customWidth="1"/>
    <col min="12804" max="12804" width="14.140625" style="38" customWidth="1"/>
    <col min="12805" max="12805" width="37.28125" style="38" customWidth="1"/>
    <col min="12806" max="12806" width="9.140625" style="38" customWidth="1"/>
    <col min="12807" max="12807" width="10.00390625" style="38" customWidth="1"/>
    <col min="12808" max="12808" width="11.8515625" style="38" customWidth="1"/>
    <col min="12809" max="12809" width="13.7109375" style="38" customWidth="1"/>
    <col min="12810" max="13056" width="9.140625" style="38" customWidth="1"/>
    <col min="13057" max="13057" width="18.7109375" style="38" customWidth="1"/>
    <col min="13058" max="13058" width="13.28125" style="38" customWidth="1"/>
    <col min="13059" max="13059" width="17.7109375" style="38" customWidth="1"/>
    <col min="13060" max="13060" width="14.140625" style="38" customWidth="1"/>
    <col min="13061" max="13061" width="37.28125" style="38" customWidth="1"/>
    <col min="13062" max="13062" width="9.140625" style="38" customWidth="1"/>
    <col min="13063" max="13063" width="10.00390625" style="38" customWidth="1"/>
    <col min="13064" max="13064" width="11.8515625" style="38" customWidth="1"/>
    <col min="13065" max="13065" width="13.7109375" style="38" customWidth="1"/>
    <col min="13066" max="13312" width="9.140625" style="38" customWidth="1"/>
    <col min="13313" max="13313" width="18.7109375" style="38" customWidth="1"/>
    <col min="13314" max="13314" width="13.28125" style="38" customWidth="1"/>
    <col min="13315" max="13315" width="17.7109375" style="38" customWidth="1"/>
    <col min="13316" max="13316" width="14.140625" style="38" customWidth="1"/>
    <col min="13317" max="13317" width="37.28125" style="38" customWidth="1"/>
    <col min="13318" max="13318" width="9.140625" style="38" customWidth="1"/>
    <col min="13319" max="13319" width="10.00390625" style="38" customWidth="1"/>
    <col min="13320" max="13320" width="11.8515625" style="38" customWidth="1"/>
    <col min="13321" max="13321" width="13.7109375" style="38" customWidth="1"/>
    <col min="13322" max="13568" width="9.140625" style="38" customWidth="1"/>
    <col min="13569" max="13569" width="18.7109375" style="38" customWidth="1"/>
    <col min="13570" max="13570" width="13.28125" style="38" customWidth="1"/>
    <col min="13571" max="13571" width="17.7109375" style="38" customWidth="1"/>
    <col min="13572" max="13572" width="14.140625" style="38" customWidth="1"/>
    <col min="13573" max="13573" width="37.28125" style="38" customWidth="1"/>
    <col min="13574" max="13574" width="9.140625" style="38" customWidth="1"/>
    <col min="13575" max="13575" width="10.00390625" style="38" customWidth="1"/>
    <col min="13576" max="13576" width="11.8515625" style="38" customWidth="1"/>
    <col min="13577" max="13577" width="13.7109375" style="38" customWidth="1"/>
    <col min="13578" max="13824" width="9.140625" style="38" customWidth="1"/>
    <col min="13825" max="13825" width="18.7109375" style="38" customWidth="1"/>
    <col min="13826" max="13826" width="13.28125" style="38" customWidth="1"/>
    <col min="13827" max="13827" width="17.7109375" style="38" customWidth="1"/>
    <col min="13828" max="13828" width="14.140625" style="38" customWidth="1"/>
    <col min="13829" max="13829" width="37.28125" style="38" customWidth="1"/>
    <col min="13830" max="13830" width="9.140625" style="38" customWidth="1"/>
    <col min="13831" max="13831" width="10.00390625" style="38" customWidth="1"/>
    <col min="13832" max="13832" width="11.8515625" style="38" customWidth="1"/>
    <col min="13833" max="13833" width="13.7109375" style="38" customWidth="1"/>
    <col min="13834" max="14080" width="9.140625" style="38" customWidth="1"/>
    <col min="14081" max="14081" width="18.7109375" style="38" customWidth="1"/>
    <col min="14082" max="14082" width="13.28125" style="38" customWidth="1"/>
    <col min="14083" max="14083" width="17.7109375" style="38" customWidth="1"/>
    <col min="14084" max="14084" width="14.140625" style="38" customWidth="1"/>
    <col min="14085" max="14085" width="37.28125" style="38" customWidth="1"/>
    <col min="14086" max="14086" width="9.140625" style="38" customWidth="1"/>
    <col min="14087" max="14087" width="10.00390625" style="38" customWidth="1"/>
    <col min="14088" max="14088" width="11.8515625" style="38" customWidth="1"/>
    <col min="14089" max="14089" width="13.7109375" style="38" customWidth="1"/>
    <col min="14090" max="14336" width="9.140625" style="38" customWidth="1"/>
    <col min="14337" max="14337" width="18.7109375" style="38" customWidth="1"/>
    <col min="14338" max="14338" width="13.28125" style="38" customWidth="1"/>
    <col min="14339" max="14339" width="17.7109375" style="38" customWidth="1"/>
    <col min="14340" max="14340" width="14.140625" style="38" customWidth="1"/>
    <col min="14341" max="14341" width="37.28125" style="38" customWidth="1"/>
    <col min="14342" max="14342" width="9.140625" style="38" customWidth="1"/>
    <col min="14343" max="14343" width="10.00390625" style="38" customWidth="1"/>
    <col min="14344" max="14344" width="11.8515625" style="38" customWidth="1"/>
    <col min="14345" max="14345" width="13.7109375" style="38" customWidth="1"/>
    <col min="14346" max="14592" width="9.140625" style="38" customWidth="1"/>
    <col min="14593" max="14593" width="18.7109375" style="38" customWidth="1"/>
    <col min="14594" max="14594" width="13.28125" style="38" customWidth="1"/>
    <col min="14595" max="14595" width="17.7109375" style="38" customWidth="1"/>
    <col min="14596" max="14596" width="14.140625" style="38" customWidth="1"/>
    <col min="14597" max="14597" width="37.28125" style="38" customWidth="1"/>
    <col min="14598" max="14598" width="9.140625" style="38" customWidth="1"/>
    <col min="14599" max="14599" width="10.00390625" style="38" customWidth="1"/>
    <col min="14600" max="14600" width="11.8515625" style="38" customWidth="1"/>
    <col min="14601" max="14601" width="13.7109375" style="38" customWidth="1"/>
    <col min="14602" max="14848" width="9.140625" style="38" customWidth="1"/>
    <col min="14849" max="14849" width="18.7109375" style="38" customWidth="1"/>
    <col min="14850" max="14850" width="13.28125" style="38" customWidth="1"/>
    <col min="14851" max="14851" width="17.7109375" style="38" customWidth="1"/>
    <col min="14852" max="14852" width="14.140625" style="38" customWidth="1"/>
    <col min="14853" max="14853" width="37.28125" style="38" customWidth="1"/>
    <col min="14854" max="14854" width="9.140625" style="38" customWidth="1"/>
    <col min="14855" max="14855" width="10.00390625" style="38" customWidth="1"/>
    <col min="14856" max="14856" width="11.8515625" style="38" customWidth="1"/>
    <col min="14857" max="14857" width="13.7109375" style="38" customWidth="1"/>
    <col min="14858" max="15104" width="9.140625" style="38" customWidth="1"/>
    <col min="15105" max="15105" width="18.7109375" style="38" customWidth="1"/>
    <col min="15106" max="15106" width="13.28125" style="38" customWidth="1"/>
    <col min="15107" max="15107" width="17.7109375" style="38" customWidth="1"/>
    <col min="15108" max="15108" width="14.140625" style="38" customWidth="1"/>
    <col min="15109" max="15109" width="37.28125" style="38" customWidth="1"/>
    <col min="15110" max="15110" width="9.140625" style="38" customWidth="1"/>
    <col min="15111" max="15111" width="10.00390625" style="38" customWidth="1"/>
    <col min="15112" max="15112" width="11.8515625" style="38" customWidth="1"/>
    <col min="15113" max="15113" width="13.7109375" style="38" customWidth="1"/>
    <col min="15114" max="15360" width="9.140625" style="38" customWidth="1"/>
    <col min="15361" max="15361" width="18.7109375" style="38" customWidth="1"/>
    <col min="15362" max="15362" width="13.28125" style="38" customWidth="1"/>
    <col min="15363" max="15363" width="17.7109375" style="38" customWidth="1"/>
    <col min="15364" max="15364" width="14.140625" style="38" customWidth="1"/>
    <col min="15365" max="15365" width="37.28125" style="38" customWidth="1"/>
    <col min="15366" max="15366" width="9.140625" style="38" customWidth="1"/>
    <col min="15367" max="15367" width="10.00390625" style="38" customWidth="1"/>
    <col min="15368" max="15368" width="11.8515625" style="38" customWidth="1"/>
    <col min="15369" max="15369" width="13.7109375" style="38" customWidth="1"/>
    <col min="15370" max="15616" width="9.140625" style="38" customWidth="1"/>
    <col min="15617" max="15617" width="18.7109375" style="38" customWidth="1"/>
    <col min="15618" max="15618" width="13.28125" style="38" customWidth="1"/>
    <col min="15619" max="15619" width="17.7109375" style="38" customWidth="1"/>
    <col min="15620" max="15620" width="14.140625" style="38" customWidth="1"/>
    <col min="15621" max="15621" width="37.28125" style="38" customWidth="1"/>
    <col min="15622" max="15622" width="9.140625" style="38" customWidth="1"/>
    <col min="15623" max="15623" width="10.00390625" style="38" customWidth="1"/>
    <col min="15624" max="15624" width="11.8515625" style="38" customWidth="1"/>
    <col min="15625" max="15625" width="13.7109375" style="38" customWidth="1"/>
    <col min="15626" max="15872" width="9.140625" style="38" customWidth="1"/>
    <col min="15873" max="15873" width="18.7109375" style="38" customWidth="1"/>
    <col min="15874" max="15874" width="13.28125" style="38" customWidth="1"/>
    <col min="15875" max="15875" width="17.7109375" style="38" customWidth="1"/>
    <col min="15876" max="15876" width="14.140625" style="38" customWidth="1"/>
    <col min="15877" max="15877" width="37.28125" style="38" customWidth="1"/>
    <col min="15878" max="15878" width="9.140625" style="38" customWidth="1"/>
    <col min="15879" max="15879" width="10.00390625" style="38" customWidth="1"/>
    <col min="15880" max="15880" width="11.8515625" style="38" customWidth="1"/>
    <col min="15881" max="15881" width="13.7109375" style="38" customWidth="1"/>
    <col min="15882" max="16128" width="9.140625" style="38" customWidth="1"/>
    <col min="16129" max="16129" width="18.7109375" style="38" customWidth="1"/>
    <col min="16130" max="16130" width="13.28125" style="38" customWidth="1"/>
    <col min="16131" max="16131" width="17.7109375" style="38" customWidth="1"/>
    <col min="16132" max="16132" width="14.140625" style="38" customWidth="1"/>
    <col min="16133" max="16133" width="37.28125" style="38" customWidth="1"/>
    <col min="16134" max="16134" width="9.140625" style="38" customWidth="1"/>
    <col min="16135" max="16135" width="10.00390625" style="38" customWidth="1"/>
    <col min="16136" max="16136" width="11.8515625" style="38" customWidth="1"/>
    <col min="16137" max="16137" width="13.7109375" style="38" customWidth="1"/>
    <col min="16138" max="16384" width="9.140625" style="38" customWidth="1"/>
  </cols>
  <sheetData>
    <row r="1" spans="1:9" ht="35.25" customHeight="1">
      <c r="A1" s="70" t="str">
        <f>'[3]Orçamento'!A1</f>
        <v xml:space="preserve">OBRA: </v>
      </c>
      <c r="B1" s="204" t="s">
        <v>317</v>
      </c>
      <c r="C1" s="205"/>
      <c r="D1" s="205"/>
      <c r="E1" s="205"/>
      <c r="F1" s="205"/>
      <c r="G1" s="205"/>
      <c r="H1" s="205"/>
      <c r="I1" s="206"/>
    </row>
    <row r="2" spans="1:9" ht="15">
      <c r="A2" s="70" t="str">
        <f>'[3]Orçamento'!A2</f>
        <v xml:space="preserve">CONVENENTE:  </v>
      </c>
      <c r="B2" s="207" t="str">
        <f>'[3]Orçamento'!D2</f>
        <v>PREFEITURA MUNICIPAL DE OURÉM - PARÁ</v>
      </c>
      <c r="C2" s="208"/>
      <c r="D2" s="208"/>
      <c r="E2" s="208"/>
      <c r="F2" s="208"/>
      <c r="G2" s="208"/>
      <c r="H2" s="208"/>
      <c r="I2" s="209"/>
    </row>
    <row r="3" spans="1:9" ht="15">
      <c r="A3" s="70" t="str">
        <f>'[3]Orçamento'!A3</f>
        <v xml:space="preserve">DATA: </v>
      </c>
      <c r="B3" s="255" t="s">
        <v>248</v>
      </c>
      <c r="C3" s="256"/>
      <c r="D3" s="256"/>
      <c r="E3" s="256"/>
      <c r="F3" s="256"/>
      <c r="G3" s="256"/>
      <c r="H3" s="256"/>
      <c r="I3" s="257"/>
    </row>
    <row r="4" spans="1:9" ht="15">
      <c r="A4" s="70" t="str">
        <f>'[3]Orçamento'!A4</f>
        <v xml:space="preserve">LOCAL: </v>
      </c>
      <c r="B4" s="204" t="s">
        <v>180</v>
      </c>
      <c r="C4" s="205"/>
      <c r="D4" s="205"/>
      <c r="E4" s="205"/>
      <c r="F4" s="205"/>
      <c r="G4" s="71"/>
      <c r="H4" s="71"/>
      <c r="I4" s="72"/>
    </row>
    <row r="5" spans="1:9" ht="15">
      <c r="A5" s="70" t="str">
        <f>'[3]Orçamento'!A5</f>
        <v xml:space="preserve">VALOR: </v>
      </c>
      <c r="B5" s="213">
        <f>'ORÇ.'!H36</f>
        <v>329394.8</v>
      </c>
      <c r="C5" s="214"/>
      <c r="D5" s="214"/>
      <c r="E5" s="214"/>
      <c r="F5" s="214"/>
      <c r="G5" s="214"/>
      <c r="H5" s="214"/>
      <c r="I5" s="215"/>
    </row>
    <row r="6" spans="1:9" ht="15">
      <c r="A6" s="70" t="str">
        <f>'[3]Orçamento'!A6</f>
        <v>BDI</v>
      </c>
      <c r="B6" s="216">
        <f>'ORÇ.'!J8</f>
        <v>0.2976942893909038</v>
      </c>
      <c r="C6" s="217"/>
      <c r="D6" s="217"/>
      <c r="E6" s="217"/>
      <c r="F6" s="217"/>
      <c r="G6" s="217"/>
      <c r="H6" s="217"/>
      <c r="I6" s="218"/>
    </row>
    <row r="7" spans="1:9" ht="15">
      <c r="A7" s="70" t="str">
        <f>'[3]Orçamento'!A7</f>
        <v>REFERÊNCIA:</v>
      </c>
      <c r="B7" s="210" t="s">
        <v>181</v>
      </c>
      <c r="C7" s="211"/>
      <c r="D7" s="211"/>
      <c r="E7" s="211"/>
      <c r="F7" s="211"/>
      <c r="G7" s="211"/>
      <c r="H7" s="211"/>
      <c r="I7" s="212"/>
    </row>
    <row r="8" ht="13.5" thickBot="1"/>
    <row r="9" spans="1:9" ht="18.75" thickBot="1">
      <c r="A9" s="258" t="s">
        <v>122</v>
      </c>
      <c r="B9" s="259"/>
      <c r="C9" s="259"/>
      <c r="D9" s="259"/>
      <c r="E9" s="259"/>
      <c r="F9" s="259"/>
      <c r="G9" s="259"/>
      <c r="H9" s="259"/>
      <c r="I9" s="260"/>
    </row>
    <row r="10" spans="1:9" ht="15">
      <c r="A10" s="240" t="s">
        <v>165</v>
      </c>
      <c r="B10" s="241"/>
      <c r="C10" s="241"/>
      <c r="D10" s="241"/>
      <c r="E10" s="241"/>
      <c r="F10" s="241"/>
      <c r="G10" s="241"/>
      <c r="H10" s="241"/>
      <c r="I10" s="242"/>
    </row>
    <row r="11" spans="1:9" ht="15">
      <c r="A11" s="74" t="s">
        <v>42</v>
      </c>
      <c r="B11" s="75"/>
      <c r="C11" s="76" t="s">
        <v>124</v>
      </c>
      <c r="D11" s="77"/>
      <c r="E11" s="77"/>
      <c r="F11" s="77"/>
      <c r="G11" s="77"/>
      <c r="H11" s="78" t="s">
        <v>125</v>
      </c>
      <c r="I11" s="79" t="str">
        <f>'ORÇ.'!E16</f>
        <v>m²</v>
      </c>
    </row>
    <row r="12" spans="1:9" ht="15">
      <c r="A12" s="119" t="s">
        <v>105</v>
      </c>
      <c r="B12" s="88">
        <f>'ORÇ.'!B16</f>
        <v>10005</v>
      </c>
      <c r="C12" s="246" t="str">
        <f>'[3]Orçamento'!D15</f>
        <v>Barracão de madeira/Almoxarifado</v>
      </c>
      <c r="D12" s="247"/>
      <c r="E12" s="247"/>
      <c r="F12" s="247"/>
      <c r="G12" s="247"/>
      <c r="H12" s="247"/>
      <c r="I12" s="248"/>
    </row>
    <row r="13" spans="1:9" ht="15">
      <c r="A13" s="80" t="s">
        <v>126</v>
      </c>
      <c r="B13" s="81" t="s">
        <v>5</v>
      </c>
      <c r="C13" s="82"/>
      <c r="D13" s="83"/>
      <c r="E13" s="83"/>
      <c r="F13" s="84" t="s">
        <v>127</v>
      </c>
      <c r="G13" s="84" t="s">
        <v>9</v>
      </c>
      <c r="H13" s="85" t="s">
        <v>128</v>
      </c>
      <c r="I13" s="86" t="s">
        <v>11</v>
      </c>
    </row>
    <row r="14" spans="1:16" ht="14.25">
      <c r="A14" s="87" t="s">
        <v>15</v>
      </c>
      <c r="B14" s="88">
        <v>280013</v>
      </c>
      <c r="C14" s="243" t="s">
        <v>157</v>
      </c>
      <c r="D14" s="244"/>
      <c r="E14" s="245"/>
      <c r="F14" s="89" t="s">
        <v>156</v>
      </c>
      <c r="G14" s="98">
        <v>7.5</v>
      </c>
      <c r="H14" s="91">
        <v>19.2</v>
      </c>
      <c r="I14" s="92">
        <f aca="true" t="shared" si="0" ref="I14:I28">ROUND((G14*H14),2)</f>
        <v>144</v>
      </c>
      <c r="M14" s="249"/>
      <c r="N14" s="249"/>
      <c r="O14" s="249"/>
      <c r="P14" s="120"/>
    </row>
    <row r="15" spans="1:16" ht="14.25" customHeight="1">
      <c r="A15" s="87" t="s">
        <v>15</v>
      </c>
      <c r="B15" s="88">
        <v>280026</v>
      </c>
      <c r="C15" s="243" t="s">
        <v>155</v>
      </c>
      <c r="D15" s="244"/>
      <c r="E15" s="245"/>
      <c r="F15" s="89" t="s">
        <v>156</v>
      </c>
      <c r="G15" s="98">
        <v>6.7</v>
      </c>
      <c r="H15" s="91">
        <v>23.67</v>
      </c>
      <c r="I15" s="92">
        <f t="shared" si="0"/>
        <v>158.59</v>
      </c>
      <c r="M15" s="249"/>
      <c r="N15" s="249"/>
      <c r="O15" s="249"/>
      <c r="P15" s="120"/>
    </row>
    <row r="16" spans="1:16" ht="14.25">
      <c r="A16" s="87" t="s">
        <v>15</v>
      </c>
      <c r="B16" s="88" t="s">
        <v>217</v>
      </c>
      <c r="C16" s="251" t="s">
        <v>138</v>
      </c>
      <c r="D16" s="252"/>
      <c r="E16" s="254"/>
      <c r="F16" s="89" t="s">
        <v>133</v>
      </c>
      <c r="G16" s="98">
        <v>0.05</v>
      </c>
      <c r="H16" s="91">
        <v>231</v>
      </c>
      <c r="I16" s="92">
        <f t="shared" si="0"/>
        <v>11.55</v>
      </c>
      <c r="M16" s="249"/>
      <c r="N16" s="249"/>
      <c r="O16" s="249"/>
      <c r="P16" s="120"/>
    </row>
    <row r="17" spans="1:16" ht="14.25">
      <c r="A17" s="87" t="s">
        <v>15</v>
      </c>
      <c r="B17" s="88" t="s">
        <v>142</v>
      </c>
      <c r="C17" s="243" t="s">
        <v>143</v>
      </c>
      <c r="D17" s="244"/>
      <c r="E17" s="245"/>
      <c r="F17" s="89" t="s">
        <v>141</v>
      </c>
      <c r="G17" s="98">
        <v>0.5</v>
      </c>
      <c r="H17" s="91">
        <v>0.68</v>
      </c>
      <c r="I17" s="92">
        <f t="shared" si="0"/>
        <v>0.34</v>
      </c>
      <c r="M17" s="249"/>
      <c r="N17" s="249"/>
      <c r="O17" s="249"/>
      <c r="P17" s="120"/>
    </row>
    <row r="18" spans="1:16" ht="14.25">
      <c r="A18" s="87" t="s">
        <v>15</v>
      </c>
      <c r="B18" s="88" t="s">
        <v>129</v>
      </c>
      <c r="C18" s="251" t="s">
        <v>130</v>
      </c>
      <c r="D18" s="252"/>
      <c r="E18" s="252"/>
      <c r="F18" s="89" t="s">
        <v>131</v>
      </c>
      <c r="G18" s="98">
        <v>0.5</v>
      </c>
      <c r="H18" s="91">
        <v>17.21</v>
      </c>
      <c r="I18" s="92">
        <f t="shared" si="0"/>
        <v>8.61</v>
      </c>
      <c r="M18" s="249"/>
      <c r="N18" s="249"/>
      <c r="O18" s="249"/>
      <c r="P18" s="120"/>
    </row>
    <row r="19" spans="1:16" ht="14.25">
      <c r="A19" s="87" t="s">
        <v>15</v>
      </c>
      <c r="B19" s="88" t="s">
        <v>132</v>
      </c>
      <c r="C19" s="253" t="s">
        <v>219</v>
      </c>
      <c r="D19" s="253"/>
      <c r="E19" s="253"/>
      <c r="F19" s="89" t="s">
        <v>133</v>
      </c>
      <c r="G19" s="98">
        <v>0.38</v>
      </c>
      <c r="H19" s="91">
        <v>110</v>
      </c>
      <c r="I19" s="92">
        <f t="shared" si="0"/>
        <v>41.8</v>
      </c>
      <c r="M19" s="249"/>
      <c r="N19" s="249"/>
      <c r="O19" s="249"/>
      <c r="P19" s="120"/>
    </row>
    <row r="20" spans="1:16" ht="14.25">
      <c r="A20" s="87" t="s">
        <v>15</v>
      </c>
      <c r="B20" s="88" t="s">
        <v>136</v>
      </c>
      <c r="C20" s="253" t="s">
        <v>137</v>
      </c>
      <c r="D20" s="253"/>
      <c r="E20" s="253"/>
      <c r="F20" s="89" t="s">
        <v>133</v>
      </c>
      <c r="G20" s="98">
        <v>0.17</v>
      </c>
      <c r="H20" s="91">
        <v>160</v>
      </c>
      <c r="I20" s="92">
        <f t="shared" si="0"/>
        <v>27.2</v>
      </c>
      <c r="M20" s="250"/>
      <c r="N20" s="250"/>
      <c r="O20" s="250"/>
      <c r="P20" s="120"/>
    </row>
    <row r="21" spans="1:16" ht="14.25">
      <c r="A21" s="87" t="s">
        <v>15</v>
      </c>
      <c r="B21" s="88" t="s">
        <v>144</v>
      </c>
      <c r="C21" s="243" t="s">
        <v>145</v>
      </c>
      <c r="D21" s="244"/>
      <c r="E21" s="245"/>
      <c r="F21" s="89" t="s">
        <v>141</v>
      </c>
      <c r="G21" s="98">
        <v>0.02</v>
      </c>
      <c r="H21" s="91">
        <v>67.55</v>
      </c>
      <c r="I21" s="92">
        <f t="shared" si="0"/>
        <v>1.35</v>
      </c>
      <c r="M21" s="250"/>
      <c r="N21" s="250"/>
      <c r="O21" s="250"/>
      <c r="P21" s="120"/>
    </row>
    <row r="22" spans="1:16" ht="14.25">
      <c r="A22" s="87" t="s">
        <v>15</v>
      </c>
      <c r="B22" s="88" t="s">
        <v>218</v>
      </c>
      <c r="C22" s="243" t="s">
        <v>148</v>
      </c>
      <c r="D22" s="244"/>
      <c r="E22" s="245"/>
      <c r="F22" s="89" t="s">
        <v>141</v>
      </c>
      <c r="G22" s="98">
        <v>0.19</v>
      </c>
      <c r="H22" s="91">
        <v>18.75</v>
      </c>
      <c r="I22" s="92">
        <f t="shared" si="0"/>
        <v>3.56</v>
      </c>
      <c r="M22" s="250"/>
      <c r="N22" s="250"/>
      <c r="O22" s="250"/>
      <c r="P22" s="120"/>
    </row>
    <row r="23" spans="1:16" ht="14.25">
      <c r="A23" s="87" t="s">
        <v>15</v>
      </c>
      <c r="B23" s="88" t="s">
        <v>134</v>
      </c>
      <c r="C23" s="253" t="s">
        <v>135</v>
      </c>
      <c r="D23" s="253"/>
      <c r="E23" s="253"/>
      <c r="F23" s="89" t="s">
        <v>133</v>
      </c>
      <c r="G23" s="98">
        <v>0.14</v>
      </c>
      <c r="H23" s="91">
        <v>165</v>
      </c>
      <c r="I23" s="92">
        <f t="shared" si="0"/>
        <v>23.1</v>
      </c>
      <c r="M23" s="250"/>
      <c r="N23" s="250"/>
      <c r="O23" s="250"/>
      <c r="P23" s="120"/>
    </row>
    <row r="24" spans="1:16" ht="14.25">
      <c r="A24" s="87" t="s">
        <v>15</v>
      </c>
      <c r="B24" s="88" t="s">
        <v>146</v>
      </c>
      <c r="C24" s="243" t="s">
        <v>147</v>
      </c>
      <c r="D24" s="244"/>
      <c r="E24" s="245"/>
      <c r="F24" s="89" t="s">
        <v>141</v>
      </c>
      <c r="G24" s="98">
        <v>0.04</v>
      </c>
      <c r="H24" s="91">
        <v>2</v>
      </c>
      <c r="I24" s="92">
        <f t="shared" si="0"/>
        <v>0.08</v>
      </c>
      <c r="M24" s="250"/>
      <c r="N24" s="250"/>
      <c r="O24" s="250"/>
      <c r="P24" s="120"/>
    </row>
    <row r="25" spans="1:16" ht="14.25">
      <c r="A25" s="87" t="s">
        <v>15</v>
      </c>
      <c r="B25" s="88" t="s">
        <v>149</v>
      </c>
      <c r="C25" s="243" t="s">
        <v>150</v>
      </c>
      <c r="D25" s="244"/>
      <c r="E25" s="245"/>
      <c r="F25" s="89" t="s">
        <v>131</v>
      </c>
      <c r="G25" s="98">
        <v>0.042</v>
      </c>
      <c r="H25" s="91">
        <v>13.92</v>
      </c>
      <c r="I25" s="92">
        <f t="shared" si="0"/>
        <v>0.58</v>
      </c>
      <c r="M25" s="250"/>
      <c r="N25" s="250"/>
      <c r="O25" s="250"/>
      <c r="P25" s="120"/>
    </row>
    <row r="26" spans="1:16" ht="14.25">
      <c r="A26" s="87" t="s">
        <v>15</v>
      </c>
      <c r="B26" s="88" t="s">
        <v>153</v>
      </c>
      <c r="C26" s="243" t="s">
        <v>154</v>
      </c>
      <c r="D26" s="244"/>
      <c r="E26" s="245"/>
      <c r="F26" s="89" t="s">
        <v>141</v>
      </c>
      <c r="G26" s="98">
        <v>0.82</v>
      </c>
      <c r="H26" s="91">
        <v>15.07</v>
      </c>
      <c r="I26" s="92">
        <f t="shared" si="0"/>
        <v>12.36</v>
      </c>
      <c r="M26" s="250"/>
      <c r="N26" s="250"/>
      <c r="O26" s="250"/>
      <c r="P26" s="120"/>
    </row>
    <row r="27" spans="1:16" ht="14.25">
      <c r="A27" s="87" t="s">
        <v>15</v>
      </c>
      <c r="B27" s="88" t="s">
        <v>139</v>
      </c>
      <c r="C27" s="251" t="s">
        <v>140</v>
      </c>
      <c r="D27" s="252"/>
      <c r="E27" s="254"/>
      <c r="F27" s="89" t="s">
        <v>141</v>
      </c>
      <c r="G27" s="98">
        <v>0.02</v>
      </c>
      <c r="H27" s="91">
        <v>7.8</v>
      </c>
      <c r="I27" s="92">
        <f t="shared" si="0"/>
        <v>0.16</v>
      </c>
      <c r="M27" s="250"/>
      <c r="N27" s="250"/>
      <c r="O27" s="250"/>
      <c r="P27" s="120"/>
    </row>
    <row r="28" spans="1:16" ht="14.25">
      <c r="A28" s="87" t="s">
        <v>15</v>
      </c>
      <c r="B28" s="88" t="s">
        <v>151</v>
      </c>
      <c r="C28" s="243" t="s">
        <v>152</v>
      </c>
      <c r="D28" s="244"/>
      <c r="E28" s="245"/>
      <c r="F28" s="89" t="s">
        <v>141</v>
      </c>
      <c r="G28" s="98">
        <v>0.02</v>
      </c>
      <c r="H28" s="91">
        <v>25.6</v>
      </c>
      <c r="I28" s="92">
        <f t="shared" si="0"/>
        <v>0.51</v>
      </c>
      <c r="M28" s="250"/>
      <c r="N28" s="250"/>
      <c r="O28" s="250"/>
      <c r="P28" s="120"/>
    </row>
    <row r="29" spans="1:9" ht="15.75" thickBot="1">
      <c r="A29" s="93"/>
      <c r="B29" s="94"/>
      <c r="C29" s="239" t="s">
        <v>158</v>
      </c>
      <c r="D29" s="239"/>
      <c r="E29" s="239"/>
      <c r="F29" s="239"/>
      <c r="G29" s="95"/>
      <c r="H29" s="96"/>
      <c r="I29" s="97">
        <f>SUM(I14:I28)</f>
        <v>433.7900000000001</v>
      </c>
    </row>
    <row r="30" ht="13.5" thickBot="1"/>
    <row r="31" spans="1:9" ht="15">
      <c r="A31" s="240" t="s">
        <v>123</v>
      </c>
      <c r="B31" s="241"/>
      <c r="C31" s="241"/>
      <c r="D31" s="241"/>
      <c r="E31" s="241"/>
      <c r="F31" s="241"/>
      <c r="G31" s="241"/>
      <c r="H31" s="241"/>
      <c r="I31" s="242"/>
    </row>
    <row r="32" spans="1:9" ht="15">
      <c r="A32" s="74" t="s">
        <v>42</v>
      </c>
      <c r="B32" s="75"/>
      <c r="C32" s="76" t="s">
        <v>124</v>
      </c>
      <c r="D32" s="77"/>
      <c r="E32" s="77"/>
      <c r="F32" s="77"/>
      <c r="G32" s="77"/>
      <c r="H32" s="78" t="s">
        <v>125</v>
      </c>
      <c r="I32" s="79" t="str">
        <f>'ORÇ.'!E18</f>
        <v>m²</v>
      </c>
    </row>
    <row r="33" spans="1:9" ht="39" customHeight="1">
      <c r="A33" s="119" t="s">
        <v>106</v>
      </c>
      <c r="B33" s="88">
        <f>'ORÇ.'!B18</f>
        <v>94992</v>
      </c>
      <c r="C33" s="235" t="str">
        <f>'ORÇ.'!D18</f>
        <v>EXECUÇÃO DE PASSEIO (CALÇADA) OU PISO DE CONCRETO COM CONCRETO MOLDADO IN LOCO, FEITO EM OBRA, ACABAMENTO CONVENCIONAL, ESPESSURA 6 CM, NÃO ARMADO. AF_08/2022</v>
      </c>
      <c r="D33" s="236"/>
      <c r="E33" s="236"/>
      <c r="F33" s="236"/>
      <c r="G33" s="236"/>
      <c r="H33" s="236"/>
      <c r="I33" s="237"/>
    </row>
    <row r="34" spans="1:9" ht="14.25" customHeight="1">
      <c r="A34" s="80" t="s">
        <v>126</v>
      </c>
      <c r="B34" s="81" t="s">
        <v>5</v>
      </c>
      <c r="C34" s="82"/>
      <c r="D34" s="83"/>
      <c r="E34" s="83"/>
      <c r="F34" s="84" t="s">
        <v>127</v>
      </c>
      <c r="G34" s="84" t="s">
        <v>9</v>
      </c>
      <c r="H34" s="85" t="s">
        <v>128</v>
      </c>
      <c r="I34" s="86" t="s">
        <v>11</v>
      </c>
    </row>
    <row r="35" spans="1:9" ht="29.25" customHeight="1">
      <c r="A35" s="87" t="s">
        <v>12</v>
      </c>
      <c r="B35" s="88">
        <v>4517</v>
      </c>
      <c r="C35" s="251" t="s">
        <v>164</v>
      </c>
      <c r="D35" s="252"/>
      <c r="E35" s="252"/>
      <c r="F35" s="89" t="s">
        <v>113</v>
      </c>
      <c r="G35" s="90">
        <v>0.45</v>
      </c>
      <c r="H35" s="91">
        <v>3.8</v>
      </c>
      <c r="I35" s="92">
        <f>ROUNDDOWN((G35*H35),2)</f>
        <v>1.71</v>
      </c>
    </row>
    <row r="36" spans="1:9" ht="14.25">
      <c r="A36" s="87" t="s">
        <v>12</v>
      </c>
      <c r="B36" s="88">
        <v>5068</v>
      </c>
      <c r="C36" s="253" t="s">
        <v>182</v>
      </c>
      <c r="D36" s="253"/>
      <c r="E36" s="253"/>
      <c r="F36" s="89" t="s">
        <v>131</v>
      </c>
      <c r="G36" s="98">
        <v>0.024</v>
      </c>
      <c r="H36" s="91">
        <v>23.58</v>
      </c>
      <c r="I36" s="92">
        <f>ROUNDDOWN((G36*H36),2)</f>
        <v>0.56</v>
      </c>
    </row>
    <row r="37" spans="1:9" ht="53.25" customHeight="1">
      <c r="A37" s="87" t="s">
        <v>12</v>
      </c>
      <c r="B37" s="88">
        <v>7156</v>
      </c>
      <c r="C37" s="253" t="s">
        <v>183</v>
      </c>
      <c r="D37" s="253"/>
      <c r="E37" s="253"/>
      <c r="F37" s="89" t="s">
        <v>13</v>
      </c>
      <c r="G37" s="116">
        <v>1.0816</v>
      </c>
      <c r="H37" s="91">
        <v>30.07</v>
      </c>
      <c r="I37" s="92">
        <f aca="true" t="shared" si="1" ref="I37:I41">ROUNDDOWN((G37*H37),2)</f>
        <v>32.52</v>
      </c>
    </row>
    <row r="38" spans="1:9" ht="14.25">
      <c r="A38" s="87" t="s">
        <v>12</v>
      </c>
      <c r="B38" s="88">
        <v>88262</v>
      </c>
      <c r="C38" s="253" t="s">
        <v>184</v>
      </c>
      <c r="D38" s="253"/>
      <c r="E38" s="253"/>
      <c r="F38" s="89" t="s">
        <v>156</v>
      </c>
      <c r="G38" s="116">
        <v>0.0976</v>
      </c>
      <c r="H38" s="91">
        <v>23.61</v>
      </c>
      <c r="I38" s="92">
        <f t="shared" si="1"/>
        <v>2.3</v>
      </c>
    </row>
    <row r="39" spans="1:9" ht="14.25">
      <c r="A39" s="87" t="s">
        <v>12</v>
      </c>
      <c r="B39" s="88">
        <v>88309</v>
      </c>
      <c r="C39" s="251" t="s">
        <v>161</v>
      </c>
      <c r="D39" s="252"/>
      <c r="E39" s="254"/>
      <c r="F39" s="89" t="s">
        <v>156</v>
      </c>
      <c r="G39" s="116">
        <v>0.1483</v>
      </c>
      <c r="H39" s="91">
        <v>23.96</v>
      </c>
      <c r="I39" s="92">
        <f t="shared" si="1"/>
        <v>3.55</v>
      </c>
    </row>
    <row r="40" spans="1:9" ht="14.25">
      <c r="A40" s="87" t="s">
        <v>12</v>
      </c>
      <c r="B40" s="88">
        <v>88316</v>
      </c>
      <c r="C40" s="251" t="s">
        <v>157</v>
      </c>
      <c r="D40" s="252"/>
      <c r="E40" s="254"/>
      <c r="F40" s="89" t="s">
        <v>156</v>
      </c>
      <c r="G40" s="116">
        <v>0.2459</v>
      </c>
      <c r="H40" s="91">
        <v>19.22</v>
      </c>
      <c r="I40" s="92">
        <f t="shared" si="1"/>
        <v>4.72</v>
      </c>
    </row>
    <row r="41" spans="1:9" ht="45.75" customHeight="1">
      <c r="A41" s="87" t="s">
        <v>12</v>
      </c>
      <c r="B41" s="88">
        <v>94964</v>
      </c>
      <c r="C41" s="243" t="s">
        <v>185</v>
      </c>
      <c r="D41" s="244"/>
      <c r="E41" s="245"/>
      <c r="F41" s="89" t="s">
        <v>14</v>
      </c>
      <c r="G41" s="116">
        <v>0.0739</v>
      </c>
      <c r="H41" s="91">
        <v>635.78</v>
      </c>
      <c r="I41" s="92">
        <f t="shared" si="1"/>
        <v>46.98</v>
      </c>
    </row>
    <row r="42" spans="1:9" ht="14.25" customHeight="1" thickBot="1">
      <c r="A42" s="93"/>
      <c r="B42" s="94"/>
      <c r="C42" s="239" t="s">
        <v>158</v>
      </c>
      <c r="D42" s="239"/>
      <c r="E42" s="239"/>
      <c r="F42" s="239"/>
      <c r="G42" s="95"/>
      <c r="H42" s="96"/>
      <c r="I42" s="97">
        <f>SUM(I35:I41)</f>
        <v>92.34</v>
      </c>
    </row>
    <row r="43" ht="13.5" thickBot="1"/>
    <row r="44" spans="1:9" ht="15">
      <c r="A44" s="240" t="s">
        <v>159</v>
      </c>
      <c r="B44" s="241"/>
      <c r="C44" s="241"/>
      <c r="D44" s="241"/>
      <c r="E44" s="241"/>
      <c r="F44" s="241"/>
      <c r="G44" s="241"/>
      <c r="H44" s="241"/>
      <c r="I44" s="242"/>
    </row>
    <row r="45" spans="1:9" ht="15">
      <c r="A45" s="74" t="s">
        <v>42</v>
      </c>
      <c r="B45" s="75"/>
      <c r="C45" s="76" t="s">
        <v>124</v>
      </c>
      <c r="D45" s="77"/>
      <c r="E45" s="77"/>
      <c r="F45" s="77"/>
      <c r="G45" s="77"/>
      <c r="H45" s="78" t="s">
        <v>125</v>
      </c>
      <c r="I45" s="79" t="str">
        <f>'ORÇ.'!E19</f>
        <v>m³</v>
      </c>
    </row>
    <row r="46" spans="1:9" ht="36.75" customHeight="1">
      <c r="A46" s="119" t="s">
        <v>107</v>
      </c>
      <c r="B46" s="88">
        <f>'ORÇ.'!B19</f>
        <v>100564</v>
      </c>
      <c r="C46" s="235" t="str">
        <f>'ORÇ.'!D19</f>
        <v>EXECUÇÃO E COMPACTAÇÃO DE BASE E OU SUB-BASE PARA PAVIMENTAÇÃO DE SOLO (PREDOMINANTEMENTE ARENOSO) BRITA - 40/60 - EXCLUSIVE SOLO, ESCAVAÇÃO, CARGA E TRANSPORTE. AF_11/2019</v>
      </c>
      <c r="D46" s="236"/>
      <c r="E46" s="236"/>
      <c r="F46" s="236"/>
      <c r="G46" s="236"/>
      <c r="H46" s="236"/>
      <c r="I46" s="237"/>
    </row>
    <row r="47" spans="1:9" ht="15">
      <c r="A47" s="80" t="s">
        <v>126</v>
      </c>
      <c r="B47" s="81" t="s">
        <v>5</v>
      </c>
      <c r="C47" s="82"/>
      <c r="D47" s="83"/>
      <c r="E47" s="83"/>
      <c r="F47" s="84" t="s">
        <v>127</v>
      </c>
      <c r="G47" s="84" t="s">
        <v>9</v>
      </c>
      <c r="H47" s="85" t="s">
        <v>128</v>
      </c>
      <c r="I47" s="86" t="s">
        <v>11</v>
      </c>
    </row>
    <row r="48" spans="1:9" ht="30" customHeight="1">
      <c r="A48" s="87" t="s">
        <v>12</v>
      </c>
      <c r="B48" s="88">
        <v>4721</v>
      </c>
      <c r="C48" s="251" t="s">
        <v>276</v>
      </c>
      <c r="D48" s="252"/>
      <c r="E48" s="252"/>
      <c r="F48" s="89" t="s">
        <v>14</v>
      </c>
      <c r="G48" s="116">
        <v>0.825</v>
      </c>
      <c r="H48" s="91">
        <v>198.95</v>
      </c>
      <c r="I48" s="92">
        <f>ROUNDDOWN((G48*H48),2)</f>
        <v>164.13</v>
      </c>
    </row>
    <row r="49" spans="1:9" ht="60.75" customHeight="1">
      <c r="A49" s="87" t="s">
        <v>12</v>
      </c>
      <c r="B49" s="88">
        <v>5684</v>
      </c>
      <c r="C49" s="253" t="s">
        <v>277</v>
      </c>
      <c r="D49" s="253"/>
      <c r="E49" s="253"/>
      <c r="F49" s="118" t="s">
        <v>191</v>
      </c>
      <c r="G49" s="116">
        <v>0.012</v>
      </c>
      <c r="H49" s="91">
        <v>158.42</v>
      </c>
      <c r="I49" s="92">
        <f>ROUNDDOWN((G49*H49),2)</f>
        <v>1.9</v>
      </c>
    </row>
    <row r="50" spans="1:9" ht="58.5" customHeight="1">
      <c r="A50" s="87" t="s">
        <v>12</v>
      </c>
      <c r="B50" s="88">
        <v>5685</v>
      </c>
      <c r="C50" s="253" t="s">
        <v>278</v>
      </c>
      <c r="D50" s="253"/>
      <c r="E50" s="253"/>
      <c r="F50" s="118" t="s">
        <v>192</v>
      </c>
      <c r="G50" s="116">
        <v>0.028</v>
      </c>
      <c r="H50" s="91">
        <v>62.72</v>
      </c>
      <c r="I50" s="92">
        <f aca="true" t="shared" si="2" ref="I50:I61">ROUNDDOWN((G50*H50),2)</f>
        <v>1.75</v>
      </c>
    </row>
    <row r="51" spans="1:9" ht="55.5" customHeight="1">
      <c r="A51" s="87" t="s">
        <v>12</v>
      </c>
      <c r="B51" s="88">
        <v>5901</v>
      </c>
      <c r="C51" s="253" t="s">
        <v>279</v>
      </c>
      <c r="D51" s="253"/>
      <c r="E51" s="253"/>
      <c r="F51" s="118" t="s">
        <v>191</v>
      </c>
      <c r="G51" s="116">
        <v>0.004</v>
      </c>
      <c r="H51" s="91">
        <v>309.13</v>
      </c>
      <c r="I51" s="92">
        <f t="shared" si="2"/>
        <v>1.23</v>
      </c>
    </row>
    <row r="52" spans="1:9" ht="60.75" customHeight="1">
      <c r="A52" s="87" t="s">
        <v>12</v>
      </c>
      <c r="B52" s="88">
        <v>5903</v>
      </c>
      <c r="C52" s="253" t="s">
        <v>280</v>
      </c>
      <c r="D52" s="253"/>
      <c r="E52" s="253"/>
      <c r="F52" s="118" t="s">
        <v>192</v>
      </c>
      <c r="G52" s="116">
        <v>0.036</v>
      </c>
      <c r="H52" s="91">
        <v>68.12</v>
      </c>
      <c r="I52" s="92">
        <f t="shared" si="2"/>
        <v>2.45</v>
      </c>
    </row>
    <row r="53" spans="1:9" ht="29.25" customHeight="1">
      <c r="A53" s="87" t="s">
        <v>12</v>
      </c>
      <c r="B53" s="88">
        <v>5921</v>
      </c>
      <c r="C53" s="253" t="s">
        <v>281</v>
      </c>
      <c r="D53" s="253"/>
      <c r="E53" s="253"/>
      <c r="F53" s="118" t="s">
        <v>191</v>
      </c>
      <c r="G53" s="116">
        <v>0.008</v>
      </c>
      <c r="H53" s="91">
        <v>5.47</v>
      </c>
      <c r="I53" s="92">
        <f t="shared" si="2"/>
        <v>0.04</v>
      </c>
    </row>
    <row r="54" spans="1:9" ht="32.25" customHeight="1">
      <c r="A54" s="87" t="s">
        <v>12</v>
      </c>
      <c r="B54" s="88">
        <v>5923</v>
      </c>
      <c r="C54" s="253" t="s">
        <v>282</v>
      </c>
      <c r="D54" s="253"/>
      <c r="E54" s="253"/>
      <c r="F54" s="118" t="s">
        <v>192</v>
      </c>
      <c r="G54" s="116">
        <v>0.032</v>
      </c>
      <c r="H54" s="91">
        <v>3.54</v>
      </c>
      <c r="I54" s="92">
        <f t="shared" si="2"/>
        <v>0.11</v>
      </c>
    </row>
    <row r="55" spans="1:9" ht="41.25" customHeight="1">
      <c r="A55" s="87" t="s">
        <v>12</v>
      </c>
      <c r="B55" s="88">
        <v>5932</v>
      </c>
      <c r="C55" s="253" t="s">
        <v>283</v>
      </c>
      <c r="D55" s="253"/>
      <c r="E55" s="253"/>
      <c r="F55" s="118" t="s">
        <v>191</v>
      </c>
      <c r="G55" s="116">
        <v>0.008</v>
      </c>
      <c r="H55" s="91">
        <v>276.03</v>
      </c>
      <c r="I55" s="92">
        <f t="shared" si="2"/>
        <v>2.2</v>
      </c>
    </row>
    <row r="56" spans="1:9" ht="43.5" customHeight="1">
      <c r="A56" s="87" t="s">
        <v>12</v>
      </c>
      <c r="B56" s="88">
        <v>5934</v>
      </c>
      <c r="C56" s="253" t="s">
        <v>284</v>
      </c>
      <c r="D56" s="253"/>
      <c r="E56" s="253"/>
      <c r="F56" s="118" t="s">
        <v>192</v>
      </c>
      <c r="G56" s="116">
        <v>0.032</v>
      </c>
      <c r="H56" s="91">
        <v>104</v>
      </c>
      <c r="I56" s="92">
        <f t="shared" si="2"/>
        <v>3.32</v>
      </c>
    </row>
    <row r="57" spans="1:9" ht="14.25">
      <c r="A57" s="87" t="s">
        <v>12</v>
      </c>
      <c r="B57" s="88">
        <v>88316</v>
      </c>
      <c r="C57" s="251" t="s">
        <v>157</v>
      </c>
      <c r="D57" s="252"/>
      <c r="E57" s="254"/>
      <c r="F57" s="89" t="s">
        <v>156</v>
      </c>
      <c r="G57" s="116">
        <v>0.16</v>
      </c>
      <c r="H57" s="91">
        <v>19.22</v>
      </c>
      <c r="I57" s="92">
        <f t="shared" si="2"/>
        <v>3.07</v>
      </c>
    </row>
    <row r="58" spans="1:9" ht="33.75" customHeight="1">
      <c r="A58" s="87" t="s">
        <v>12</v>
      </c>
      <c r="B58" s="88">
        <v>89035</v>
      </c>
      <c r="C58" s="253" t="s">
        <v>285</v>
      </c>
      <c r="D58" s="253"/>
      <c r="E58" s="253"/>
      <c r="F58" s="118" t="s">
        <v>191</v>
      </c>
      <c r="G58" s="116">
        <v>0.008</v>
      </c>
      <c r="H58" s="91">
        <v>122.2</v>
      </c>
      <c r="I58" s="92">
        <f t="shared" si="2"/>
        <v>0.97</v>
      </c>
    </row>
    <row r="59" spans="1:9" ht="27" customHeight="1">
      <c r="A59" s="87" t="s">
        <v>12</v>
      </c>
      <c r="B59" s="88">
        <v>89036</v>
      </c>
      <c r="C59" s="253" t="s">
        <v>288</v>
      </c>
      <c r="D59" s="253"/>
      <c r="E59" s="253"/>
      <c r="F59" s="89" t="s">
        <v>192</v>
      </c>
      <c r="G59" s="116">
        <v>0.032</v>
      </c>
      <c r="H59" s="91">
        <v>40.54</v>
      </c>
      <c r="I59" s="92">
        <f t="shared" si="2"/>
        <v>1.29</v>
      </c>
    </row>
    <row r="60" spans="1:9" ht="46.5" customHeight="1">
      <c r="A60" s="87" t="s">
        <v>12</v>
      </c>
      <c r="B60" s="88">
        <v>96463</v>
      </c>
      <c r="C60" s="253" t="s">
        <v>286</v>
      </c>
      <c r="D60" s="253"/>
      <c r="E60" s="253"/>
      <c r="F60" s="118" t="s">
        <v>191</v>
      </c>
      <c r="G60" s="116">
        <v>0.005</v>
      </c>
      <c r="H60" s="91">
        <v>217.27</v>
      </c>
      <c r="I60" s="92">
        <f t="shared" si="2"/>
        <v>1.08</v>
      </c>
    </row>
    <row r="61" spans="1:9" ht="46.5" customHeight="1">
      <c r="A61" s="87" t="s">
        <v>12</v>
      </c>
      <c r="B61" s="88">
        <v>96464</v>
      </c>
      <c r="C61" s="253" t="s">
        <v>287</v>
      </c>
      <c r="D61" s="253"/>
      <c r="E61" s="253"/>
      <c r="F61" s="118" t="s">
        <v>192</v>
      </c>
      <c r="G61" s="116">
        <v>0.035</v>
      </c>
      <c r="H61" s="91">
        <v>89.02</v>
      </c>
      <c r="I61" s="92">
        <f t="shared" si="2"/>
        <v>3.11</v>
      </c>
    </row>
    <row r="62" spans="1:9" ht="15.75" thickBot="1">
      <c r="A62" s="93"/>
      <c r="B62" s="94"/>
      <c r="C62" s="239" t="s">
        <v>158</v>
      </c>
      <c r="D62" s="239"/>
      <c r="E62" s="239"/>
      <c r="F62" s="239"/>
      <c r="G62" s="95"/>
      <c r="H62" s="96"/>
      <c r="I62" s="97">
        <f>SUM(I48:I61)</f>
        <v>186.64999999999998</v>
      </c>
    </row>
    <row r="63" ht="13.5" thickBot="1"/>
    <row r="64" spans="1:9" ht="15">
      <c r="A64" s="240" t="s">
        <v>160</v>
      </c>
      <c r="B64" s="241"/>
      <c r="C64" s="241"/>
      <c r="D64" s="241"/>
      <c r="E64" s="241"/>
      <c r="F64" s="241"/>
      <c r="G64" s="241"/>
      <c r="H64" s="241"/>
      <c r="I64" s="242"/>
    </row>
    <row r="65" spans="1:9" ht="15">
      <c r="A65" s="74" t="s">
        <v>42</v>
      </c>
      <c r="B65" s="75"/>
      <c r="C65" s="76" t="s">
        <v>124</v>
      </c>
      <c r="D65" s="77"/>
      <c r="E65" s="77"/>
      <c r="F65" s="77"/>
      <c r="G65" s="77"/>
      <c r="H65" s="78" t="s">
        <v>125</v>
      </c>
      <c r="I65" s="79" t="str">
        <f>'ORÇ.'!E20</f>
        <v>m</v>
      </c>
    </row>
    <row r="66" spans="1:9" ht="34.5" customHeight="1">
      <c r="A66" s="119" t="s">
        <v>108</v>
      </c>
      <c r="B66" s="88">
        <f>'ORÇ.'!B20</f>
        <v>94265</v>
      </c>
      <c r="C66" s="246" t="str">
        <f>'ORÇ.'!D20</f>
        <v>GUIA (MEIO-FIO) CONCRETO, MOLDADA IN LOCO EM TRECHO RETO COM EXTRUSORA, 15 CM BASE X 30 CM ALTURA. AF_06/2016</v>
      </c>
      <c r="D66" s="247"/>
      <c r="E66" s="247"/>
      <c r="F66" s="247"/>
      <c r="G66" s="247"/>
      <c r="H66" s="247"/>
      <c r="I66" s="248"/>
    </row>
    <row r="67" spans="1:9" ht="15">
      <c r="A67" s="80" t="s">
        <v>126</v>
      </c>
      <c r="B67" s="81" t="s">
        <v>5</v>
      </c>
      <c r="C67" s="82"/>
      <c r="D67" s="83"/>
      <c r="E67" s="83"/>
      <c r="F67" s="84" t="s">
        <v>127</v>
      </c>
      <c r="G67" s="84" t="s">
        <v>9</v>
      </c>
      <c r="H67" s="85" t="s">
        <v>128</v>
      </c>
      <c r="I67" s="86" t="s">
        <v>11</v>
      </c>
    </row>
    <row r="68" spans="1:9" ht="29.25" customHeight="1">
      <c r="A68" s="87" t="s">
        <v>12</v>
      </c>
      <c r="B68" s="88">
        <v>370</v>
      </c>
      <c r="C68" s="243" t="s">
        <v>163</v>
      </c>
      <c r="D68" s="244"/>
      <c r="E68" s="244"/>
      <c r="F68" s="89" t="s">
        <v>14</v>
      </c>
      <c r="G68" s="98">
        <v>0.007</v>
      </c>
      <c r="H68" s="91">
        <v>97.5</v>
      </c>
      <c r="I68" s="92">
        <f aca="true" t="shared" si="3" ref="I68:I75">ROUNDDOWN((G68*H68),2)</f>
        <v>0.68</v>
      </c>
    </row>
    <row r="69" spans="1:9" ht="46.5" customHeight="1">
      <c r="A69" s="87" t="s">
        <v>12</v>
      </c>
      <c r="B69" s="88">
        <v>34492</v>
      </c>
      <c r="C69" s="238" t="s">
        <v>187</v>
      </c>
      <c r="D69" s="238"/>
      <c r="E69" s="238"/>
      <c r="F69" s="89" t="s">
        <v>14</v>
      </c>
      <c r="G69" s="98">
        <v>0.05</v>
      </c>
      <c r="H69" s="91">
        <v>667.5</v>
      </c>
      <c r="I69" s="92">
        <f t="shared" si="3"/>
        <v>33.37</v>
      </c>
    </row>
    <row r="70" spans="1:9" ht="14.25">
      <c r="A70" s="87" t="s">
        <v>12</v>
      </c>
      <c r="B70" s="88">
        <v>88243</v>
      </c>
      <c r="C70" s="238" t="s">
        <v>188</v>
      </c>
      <c r="D70" s="238"/>
      <c r="E70" s="238"/>
      <c r="F70" s="89" t="s">
        <v>156</v>
      </c>
      <c r="G70" s="98">
        <v>0.099</v>
      </c>
      <c r="H70" s="91">
        <v>19.53</v>
      </c>
      <c r="I70" s="92">
        <f t="shared" si="3"/>
        <v>1.93</v>
      </c>
    </row>
    <row r="71" spans="1:9" ht="14.25">
      <c r="A71" s="87" t="s">
        <v>12</v>
      </c>
      <c r="B71" s="88">
        <v>88309</v>
      </c>
      <c r="C71" s="238" t="s">
        <v>161</v>
      </c>
      <c r="D71" s="238"/>
      <c r="E71" s="238"/>
      <c r="F71" s="89" t="s">
        <v>156</v>
      </c>
      <c r="G71" s="98">
        <v>0.234</v>
      </c>
      <c r="H71" s="91">
        <v>23.96</v>
      </c>
      <c r="I71" s="92">
        <f t="shared" si="3"/>
        <v>5.6</v>
      </c>
    </row>
    <row r="72" spans="1:9" ht="14.25">
      <c r="A72" s="87" t="s">
        <v>12</v>
      </c>
      <c r="B72" s="99">
        <v>88316</v>
      </c>
      <c r="C72" s="243" t="s">
        <v>157</v>
      </c>
      <c r="D72" s="244"/>
      <c r="E72" s="245"/>
      <c r="F72" s="89" t="s">
        <v>156</v>
      </c>
      <c r="G72" s="100">
        <v>0.467</v>
      </c>
      <c r="H72" s="101">
        <v>19.22</v>
      </c>
      <c r="I72" s="92">
        <f t="shared" si="3"/>
        <v>8.97</v>
      </c>
    </row>
    <row r="73" spans="1:9" ht="30.75" customHeight="1">
      <c r="A73" s="87" t="s">
        <v>12</v>
      </c>
      <c r="B73" s="99">
        <v>88631</v>
      </c>
      <c r="C73" s="238" t="s">
        <v>189</v>
      </c>
      <c r="D73" s="238"/>
      <c r="E73" s="238"/>
      <c r="F73" s="89" t="s">
        <v>14</v>
      </c>
      <c r="G73" s="100">
        <v>0.002</v>
      </c>
      <c r="H73" s="101">
        <v>707.73</v>
      </c>
      <c r="I73" s="92">
        <f t="shared" si="3"/>
        <v>1.41</v>
      </c>
    </row>
    <row r="74" spans="1:9" ht="31.5" customHeight="1">
      <c r="A74" s="87" t="s">
        <v>12</v>
      </c>
      <c r="B74" s="99">
        <v>92960</v>
      </c>
      <c r="C74" s="243" t="s">
        <v>190</v>
      </c>
      <c r="D74" s="244"/>
      <c r="E74" s="245"/>
      <c r="F74" s="118" t="s">
        <v>191</v>
      </c>
      <c r="G74" s="100">
        <v>0.017</v>
      </c>
      <c r="H74" s="101">
        <v>19.31</v>
      </c>
      <c r="I74" s="92">
        <f t="shared" si="3"/>
        <v>0.32</v>
      </c>
    </row>
    <row r="75" spans="1:9" ht="29.25" customHeight="1">
      <c r="A75" s="87" t="s">
        <v>12</v>
      </c>
      <c r="B75" s="99">
        <v>92961</v>
      </c>
      <c r="C75" s="243" t="s">
        <v>193</v>
      </c>
      <c r="D75" s="244"/>
      <c r="E75" s="245"/>
      <c r="F75" s="118" t="s">
        <v>192</v>
      </c>
      <c r="G75" s="100">
        <v>0.083</v>
      </c>
      <c r="H75" s="101">
        <v>5.38</v>
      </c>
      <c r="I75" s="92">
        <f t="shared" si="3"/>
        <v>0.44</v>
      </c>
    </row>
    <row r="76" spans="1:12" ht="15.75" thickBot="1">
      <c r="A76" s="93"/>
      <c r="B76" s="94"/>
      <c r="C76" s="239" t="s">
        <v>158</v>
      </c>
      <c r="D76" s="239"/>
      <c r="E76" s="239"/>
      <c r="F76" s="239"/>
      <c r="G76" s="95"/>
      <c r="H76" s="96"/>
      <c r="I76" s="97">
        <f>SUM(I68:I75)</f>
        <v>52.71999999999999</v>
      </c>
      <c r="L76" s="117"/>
    </row>
    <row r="77" ht="13.5" thickBot="1"/>
    <row r="78" spans="1:9" ht="15">
      <c r="A78" s="240" t="s">
        <v>162</v>
      </c>
      <c r="B78" s="241"/>
      <c r="C78" s="241"/>
      <c r="D78" s="241"/>
      <c r="E78" s="241"/>
      <c r="F78" s="241"/>
      <c r="G78" s="241"/>
      <c r="H78" s="241"/>
      <c r="I78" s="242"/>
    </row>
    <row r="79" spans="1:9" ht="15">
      <c r="A79" s="74" t="s">
        <v>42</v>
      </c>
      <c r="B79" s="75"/>
      <c r="C79" s="76" t="s">
        <v>124</v>
      </c>
      <c r="D79" s="77"/>
      <c r="E79" s="77"/>
      <c r="F79" s="77"/>
      <c r="G79" s="77"/>
      <c r="H79" s="78" t="s">
        <v>125</v>
      </c>
      <c r="I79" s="79" t="str">
        <f>'ORÇ.'!E21</f>
        <v>m</v>
      </c>
    </row>
    <row r="80" spans="1:9" ht="39.75" customHeight="1">
      <c r="A80" s="119" t="s">
        <v>109</v>
      </c>
      <c r="B80" s="88">
        <f>'ORÇ.'!B21</f>
        <v>94281</v>
      </c>
      <c r="C80" s="246" t="str">
        <f>'ORÇ.'!D21</f>
        <v>EXECUÇÃO DE SARJETA DE CONCRETO USINADO, MOLDADA  IN LOCO  EM TRECHO RETO, 30 CM BASE X 15 CM ALTURA. AF_06/2016</v>
      </c>
      <c r="D80" s="247"/>
      <c r="E80" s="247"/>
      <c r="F80" s="247"/>
      <c r="G80" s="247"/>
      <c r="H80" s="247"/>
      <c r="I80" s="248"/>
    </row>
    <row r="81" spans="1:9" ht="15">
      <c r="A81" s="80" t="s">
        <v>126</v>
      </c>
      <c r="B81" s="81" t="s">
        <v>5</v>
      </c>
      <c r="C81" s="82"/>
      <c r="D81" s="83"/>
      <c r="E81" s="83"/>
      <c r="F81" s="84" t="s">
        <v>127</v>
      </c>
      <c r="G81" s="84" t="s">
        <v>9</v>
      </c>
      <c r="H81" s="85" t="s">
        <v>128</v>
      </c>
      <c r="I81" s="86" t="s">
        <v>11</v>
      </c>
    </row>
    <row r="82" spans="1:9" ht="29.25" customHeight="1">
      <c r="A82" s="87" t="s">
        <v>12</v>
      </c>
      <c r="B82" s="88">
        <v>370</v>
      </c>
      <c r="C82" s="243" t="s">
        <v>163</v>
      </c>
      <c r="D82" s="244"/>
      <c r="E82" s="244"/>
      <c r="F82" s="89" t="s">
        <v>14</v>
      </c>
      <c r="G82" s="98">
        <v>0.01</v>
      </c>
      <c r="H82" s="91">
        <v>97.5</v>
      </c>
      <c r="I82" s="92">
        <f aca="true" t="shared" si="4" ref="I82:I87">ROUNDDOWN((G82*H82),2)</f>
        <v>0.97</v>
      </c>
    </row>
    <row r="83" spans="1:9" ht="29.25" customHeight="1">
      <c r="A83" s="87" t="s">
        <v>12</v>
      </c>
      <c r="B83" s="88">
        <v>4517</v>
      </c>
      <c r="C83" s="238" t="s">
        <v>164</v>
      </c>
      <c r="D83" s="238"/>
      <c r="E83" s="238"/>
      <c r="F83" s="89" t="s">
        <v>113</v>
      </c>
      <c r="G83" s="98">
        <v>0.2</v>
      </c>
      <c r="H83" s="91">
        <v>3.8</v>
      </c>
      <c r="I83" s="92">
        <f t="shared" si="4"/>
        <v>0.76</v>
      </c>
    </row>
    <row r="84" spans="1:9" ht="27.75" customHeight="1">
      <c r="A84" s="87" t="s">
        <v>12</v>
      </c>
      <c r="B84" s="99">
        <v>6189</v>
      </c>
      <c r="C84" s="243" t="s">
        <v>194</v>
      </c>
      <c r="D84" s="244"/>
      <c r="E84" s="245"/>
      <c r="F84" s="89" t="s">
        <v>113</v>
      </c>
      <c r="G84" s="100">
        <v>0.125</v>
      </c>
      <c r="H84" s="101">
        <v>24.75</v>
      </c>
      <c r="I84" s="92">
        <f t="shared" si="4"/>
        <v>3.09</v>
      </c>
    </row>
    <row r="85" spans="1:9" ht="44.25" customHeight="1">
      <c r="A85" s="87" t="s">
        <v>12</v>
      </c>
      <c r="B85" s="99">
        <v>34492</v>
      </c>
      <c r="C85" s="238" t="s">
        <v>187</v>
      </c>
      <c r="D85" s="238"/>
      <c r="E85" s="238"/>
      <c r="F85" s="89" t="s">
        <v>14</v>
      </c>
      <c r="G85" s="100">
        <v>0.056</v>
      </c>
      <c r="H85" s="101">
        <v>667.5</v>
      </c>
      <c r="I85" s="92">
        <f t="shared" si="4"/>
        <v>37.38</v>
      </c>
    </row>
    <row r="86" spans="1:9" ht="14.25">
      <c r="A86" s="87" t="s">
        <v>12</v>
      </c>
      <c r="B86" s="88">
        <v>88309</v>
      </c>
      <c r="C86" s="238" t="s">
        <v>161</v>
      </c>
      <c r="D86" s="238"/>
      <c r="E86" s="238"/>
      <c r="F86" s="89" t="s">
        <v>156</v>
      </c>
      <c r="G86" s="100">
        <v>0.498</v>
      </c>
      <c r="H86" s="91">
        <v>23.96</v>
      </c>
      <c r="I86" s="92">
        <f t="shared" si="4"/>
        <v>11.93</v>
      </c>
    </row>
    <row r="87" spans="1:9" ht="14.25">
      <c r="A87" s="87" t="s">
        <v>12</v>
      </c>
      <c r="B87" s="99">
        <v>88316</v>
      </c>
      <c r="C87" s="243" t="s">
        <v>157</v>
      </c>
      <c r="D87" s="244"/>
      <c r="E87" s="245"/>
      <c r="F87" s="89" t="s">
        <v>156</v>
      </c>
      <c r="G87" s="100">
        <v>0.498</v>
      </c>
      <c r="H87" s="101">
        <v>19.22</v>
      </c>
      <c r="I87" s="92">
        <f t="shared" si="4"/>
        <v>9.57</v>
      </c>
    </row>
    <row r="88" spans="1:9" ht="15.75" thickBot="1">
      <c r="A88" s="93"/>
      <c r="B88" s="94"/>
      <c r="C88" s="239" t="s">
        <v>158</v>
      </c>
      <c r="D88" s="239"/>
      <c r="E88" s="239"/>
      <c r="F88" s="239"/>
      <c r="G88" s="95"/>
      <c r="H88" s="96"/>
      <c r="I88" s="97">
        <f>SUM(I82:I87)</f>
        <v>63.7</v>
      </c>
    </row>
    <row r="89" ht="13.5" thickBot="1"/>
    <row r="90" spans="1:9" ht="15">
      <c r="A90" s="240" t="s">
        <v>197</v>
      </c>
      <c r="B90" s="241"/>
      <c r="C90" s="241"/>
      <c r="D90" s="241"/>
      <c r="E90" s="241"/>
      <c r="F90" s="241"/>
      <c r="G90" s="241"/>
      <c r="H90" s="241"/>
      <c r="I90" s="242"/>
    </row>
    <row r="91" spans="1:9" ht="15">
      <c r="A91" s="74" t="s">
        <v>42</v>
      </c>
      <c r="B91" s="75"/>
      <c r="C91" s="76" t="s">
        <v>124</v>
      </c>
      <c r="D91" s="77"/>
      <c r="E91" s="77"/>
      <c r="F91" s="77"/>
      <c r="G91" s="77"/>
      <c r="H91" s="78" t="s">
        <v>125</v>
      </c>
      <c r="I91" s="79" t="s">
        <v>113</v>
      </c>
    </row>
    <row r="92" spans="1:9" ht="15">
      <c r="A92" s="119" t="s">
        <v>171</v>
      </c>
      <c r="B92" s="88">
        <f>'ORÇ.'!B23</f>
        <v>260651</v>
      </c>
      <c r="C92" s="246" t="str">
        <f>'ORÇ.'!D23</f>
        <v>Mureta em alvenaria,rebocada e pintada 2 faces(h=1.0m)</v>
      </c>
      <c r="D92" s="247"/>
      <c r="E92" s="247"/>
      <c r="F92" s="247"/>
      <c r="G92" s="247"/>
      <c r="H92" s="247"/>
      <c r="I92" s="248"/>
    </row>
    <row r="93" spans="1:9" ht="15">
      <c r="A93" s="80" t="s">
        <v>126</v>
      </c>
      <c r="B93" s="81" t="s">
        <v>5</v>
      </c>
      <c r="C93" s="243"/>
      <c r="D93" s="244"/>
      <c r="E93" s="245"/>
      <c r="F93" s="84" t="s">
        <v>127</v>
      </c>
      <c r="G93" s="84" t="s">
        <v>9</v>
      </c>
      <c r="H93" s="85" t="s">
        <v>128</v>
      </c>
      <c r="I93" s="86" t="s">
        <v>11</v>
      </c>
    </row>
    <row r="94" spans="1:9" ht="14.25">
      <c r="A94" s="87" t="s">
        <v>15</v>
      </c>
      <c r="B94" s="88">
        <v>20174</v>
      </c>
      <c r="C94" s="243" t="s">
        <v>198</v>
      </c>
      <c r="D94" s="244"/>
      <c r="E94" s="245"/>
      <c r="F94" s="89" t="s">
        <v>14</v>
      </c>
      <c r="G94" s="98">
        <v>0.09</v>
      </c>
      <c r="H94" s="91">
        <v>108.82</v>
      </c>
      <c r="I94" s="92">
        <f aca="true" t="shared" si="5" ref="I94:I103">ROUND((G94*H94),2)</f>
        <v>9.79</v>
      </c>
    </row>
    <row r="95" spans="1:9" ht="14.25">
      <c r="A95" s="87" t="s">
        <v>15</v>
      </c>
      <c r="B95" s="88">
        <v>40285</v>
      </c>
      <c r="C95" s="243" t="s">
        <v>199</v>
      </c>
      <c r="D95" s="244"/>
      <c r="E95" s="245"/>
      <c r="F95" s="89" t="s">
        <v>14</v>
      </c>
      <c r="G95" s="98">
        <v>0.023</v>
      </c>
      <c r="H95" s="91">
        <v>1760.04</v>
      </c>
      <c r="I95" s="92">
        <f t="shared" si="5"/>
        <v>40.48</v>
      </c>
    </row>
    <row r="96" spans="1:9" ht="14.25">
      <c r="A96" s="87" t="s">
        <v>15</v>
      </c>
      <c r="B96" s="99">
        <v>30010</v>
      </c>
      <c r="C96" s="243" t="s">
        <v>200</v>
      </c>
      <c r="D96" s="244"/>
      <c r="E96" s="245"/>
      <c r="F96" s="89" t="s">
        <v>14</v>
      </c>
      <c r="G96" s="100">
        <v>0.09</v>
      </c>
      <c r="H96" s="101">
        <v>76.8</v>
      </c>
      <c r="I96" s="92">
        <f t="shared" si="5"/>
        <v>6.91</v>
      </c>
    </row>
    <row r="97" spans="1:9" ht="14.25">
      <c r="A97" s="87" t="s">
        <v>15</v>
      </c>
      <c r="B97" s="99">
        <v>60046</v>
      </c>
      <c r="C97" s="243" t="s">
        <v>201</v>
      </c>
      <c r="D97" s="244"/>
      <c r="E97" s="245"/>
      <c r="F97" s="89" t="s">
        <v>13</v>
      </c>
      <c r="G97" s="100">
        <v>1</v>
      </c>
      <c r="H97" s="101">
        <v>103.79</v>
      </c>
      <c r="I97" s="92">
        <f t="shared" si="5"/>
        <v>103.79</v>
      </c>
    </row>
    <row r="98" spans="1:9" ht="14.25">
      <c r="A98" s="87" t="s">
        <v>15</v>
      </c>
      <c r="B98" s="99">
        <v>110143</v>
      </c>
      <c r="C98" s="243" t="s">
        <v>202</v>
      </c>
      <c r="D98" s="244"/>
      <c r="E98" s="245"/>
      <c r="F98" s="89" t="s">
        <v>13</v>
      </c>
      <c r="G98" s="100">
        <v>2.1</v>
      </c>
      <c r="H98" s="101">
        <v>14.02</v>
      </c>
      <c r="I98" s="92">
        <f t="shared" si="5"/>
        <v>29.44</v>
      </c>
    </row>
    <row r="99" spans="1:9" ht="14.25">
      <c r="A99" s="87" t="s">
        <v>15</v>
      </c>
      <c r="B99" s="99">
        <v>110763</v>
      </c>
      <c r="C99" s="243" t="s">
        <v>203</v>
      </c>
      <c r="D99" s="244"/>
      <c r="E99" s="245"/>
      <c r="F99" s="89" t="s">
        <v>13</v>
      </c>
      <c r="G99" s="100">
        <v>2.1</v>
      </c>
      <c r="H99" s="101">
        <v>41.13</v>
      </c>
      <c r="I99" s="92">
        <f t="shared" si="5"/>
        <v>86.37</v>
      </c>
    </row>
    <row r="100" spans="1:9" ht="28.5" customHeight="1">
      <c r="A100" s="87" t="s">
        <v>15</v>
      </c>
      <c r="B100" s="99">
        <v>50267</v>
      </c>
      <c r="C100" s="243" t="s">
        <v>204</v>
      </c>
      <c r="D100" s="244"/>
      <c r="E100" s="245"/>
      <c r="F100" s="89" t="s">
        <v>14</v>
      </c>
      <c r="G100" s="100">
        <v>0.009</v>
      </c>
      <c r="H100" s="101">
        <v>3780.94</v>
      </c>
      <c r="I100" s="92">
        <f t="shared" si="5"/>
        <v>34.03</v>
      </c>
    </row>
    <row r="101" spans="1:9" ht="14.25">
      <c r="A101" s="87" t="s">
        <v>15</v>
      </c>
      <c r="B101" s="99">
        <v>10269</v>
      </c>
      <c r="C101" s="243" t="s">
        <v>205</v>
      </c>
      <c r="D101" s="244"/>
      <c r="E101" s="245"/>
      <c r="F101" s="89" t="s">
        <v>113</v>
      </c>
      <c r="G101" s="100">
        <v>1</v>
      </c>
      <c r="H101" s="101">
        <v>2.02</v>
      </c>
      <c r="I101" s="92">
        <f t="shared" si="5"/>
        <v>2.02</v>
      </c>
    </row>
    <row r="102" spans="1:9" ht="14.25">
      <c r="A102" s="87" t="s">
        <v>15</v>
      </c>
      <c r="B102" s="88">
        <v>40025</v>
      </c>
      <c r="C102" s="243" t="s">
        <v>206</v>
      </c>
      <c r="D102" s="244"/>
      <c r="E102" s="245"/>
      <c r="F102" s="89" t="s">
        <v>14</v>
      </c>
      <c r="G102" s="100">
        <v>0.09</v>
      </c>
      <c r="H102" s="91">
        <v>991.42</v>
      </c>
      <c r="I102" s="92">
        <f t="shared" si="5"/>
        <v>89.23</v>
      </c>
    </row>
    <row r="103" spans="1:9" ht="14.25">
      <c r="A103" s="87" t="s">
        <v>15</v>
      </c>
      <c r="B103" s="99">
        <v>150125</v>
      </c>
      <c r="C103" s="243" t="s">
        <v>207</v>
      </c>
      <c r="D103" s="244"/>
      <c r="E103" s="245"/>
      <c r="F103" s="89" t="s">
        <v>13</v>
      </c>
      <c r="G103" s="100">
        <v>2.1</v>
      </c>
      <c r="H103" s="101">
        <v>17.18</v>
      </c>
      <c r="I103" s="92">
        <f t="shared" si="5"/>
        <v>36.08</v>
      </c>
    </row>
    <row r="104" spans="1:9" ht="15.75" thickBot="1">
      <c r="A104" s="93"/>
      <c r="B104" s="94"/>
      <c r="C104" s="239" t="s">
        <v>158</v>
      </c>
      <c r="D104" s="239"/>
      <c r="E104" s="239"/>
      <c r="F104" s="239"/>
      <c r="G104" s="95"/>
      <c r="H104" s="96"/>
      <c r="I104" s="97">
        <v>438.15</v>
      </c>
    </row>
    <row r="105" ht="13.5" thickBot="1"/>
    <row r="106" spans="1:9" ht="15">
      <c r="A106" s="240" t="s">
        <v>208</v>
      </c>
      <c r="B106" s="241"/>
      <c r="C106" s="241"/>
      <c r="D106" s="241"/>
      <c r="E106" s="241"/>
      <c r="F106" s="241"/>
      <c r="G106" s="241"/>
      <c r="H106" s="241"/>
      <c r="I106" s="242"/>
    </row>
    <row r="107" spans="1:9" ht="15">
      <c r="A107" s="74" t="s">
        <v>42</v>
      </c>
      <c r="B107" s="75"/>
      <c r="C107" s="76" t="s">
        <v>124</v>
      </c>
      <c r="D107" s="77"/>
      <c r="E107" s="77"/>
      <c r="F107" s="77"/>
      <c r="G107" s="77"/>
      <c r="H107" s="78" t="s">
        <v>125</v>
      </c>
      <c r="I107" s="79" t="s">
        <v>13</v>
      </c>
    </row>
    <row r="108" spans="1:9" ht="15">
      <c r="A108" s="119" t="s">
        <v>175</v>
      </c>
      <c r="B108" s="88">
        <f>'ORÇ.'!B24</f>
        <v>150654</v>
      </c>
      <c r="C108" s="246" t="str">
        <f>'ORÇ.'!D24</f>
        <v>Latex acrílica sobre muro</v>
      </c>
      <c r="D108" s="247"/>
      <c r="E108" s="247"/>
      <c r="F108" s="247"/>
      <c r="G108" s="247"/>
      <c r="H108" s="247"/>
      <c r="I108" s="248"/>
    </row>
    <row r="109" spans="1:9" ht="15">
      <c r="A109" s="80" t="s">
        <v>126</v>
      </c>
      <c r="B109" s="81" t="s">
        <v>5</v>
      </c>
      <c r="C109" s="243"/>
      <c r="D109" s="244"/>
      <c r="E109" s="245"/>
      <c r="F109" s="84" t="s">
        <v>127</v>
      </c>
      <c r="G109" s="84" t="s">
        <v>9</v>
      </c>
      <c r="H109" s="85" t="s">
        <v>128</v>
      </c>
      <c r="I109" s="86" t="s">
        <v>11</v>
      </c>
    </row>
    <row r="110" spans="1:9" ht="14.25">
      <c r="A110" s="87" t="s">
        <v>15</v>
      </c>
      <c r="B110" s="88">
        <v>280026</v>
      </c>
      <c r="C110" s="238" t="s">
        <v>157</v>
      </c>
      <c r="D110" s="238"/>
      <c r="E110" s="238"/>
      <c r="F110" s="89" t="s">
        <v>156</v>
      </c>
      <c r="G110" s="98">
        <v>0.15</v>
      </c>
      <c r="H110" s="91">
        <v>19.2</v>
      </c>
      <c r="I110" s="92">
        <f aca="true" t="shared" si="6" ref="I110:I112">ROUND((G110*H110),2)</f>
        <v>2.88</v>
      </c>
    </row>
    <row r="111" spans="1:9" ht="14.25">
      <c r="A111" s="87" t="s">
        <v>15</v>
      </c>
      <c r="B111" s="88">
        <v>280024</v>
      </c>
      <c r="C111" s="243" t="s">
        <v>195</v>
      </c>
      <c r="D111" s="244"/>
      <c r="E111" s="244"/>
      <c r="F111" s="89" t="s">
        <v>156</v>
      </c>
      <c r="G111" s="98">
        <v>0.15</v>
      </c>
      <c r="H111" s="91">
        <v>25.2</v>
      </c>
      <c r="I111" s="92">
        <f t="shared" si="6"/>
        <v>3.78</v>
      </c>
    </row>
    <row r="112" spans="1:9" ht="14.25">
      <c r="A112" s="87" t="s">
        <v>15</v>
      </c>
      <c r="B112" s="99" t="s">
        <v>209</v>
      </c>
      <c r="C112" s="243" t="s">
        <v>210</v>
      </c>
      <c r="D112" s="244"/>
      <c r="E112" s="245"/>
      <c r="F112" s="89" t="s">
        <v>196</v>
      </c>
      <c r="G112" s="100">
        <v>0.04</v>
      </c>
      <c r="H112" s="101">
        <v>110</v>
      </c>
      <c r="I112" s="92">
        <f t="shared" si="6"/>
        <v>4.4</v>
      </c>
    </row>
    <row r="113" spans="1:9" ht="15.75" thickBot="1">
      <c r="A113" s="93"/>
      <c r="B113" s="94"/>
      <c r="C113" s="239" t="s">
        <v>158</v>
      </c>
      <c r="D113" s="239"/>
      <c r="E113" s="239"/>
      <c r="F113" s="239"/>
      <c r="G113" s="95"/>
      <c r="H113" s="96"/>
      <c r="I113" s="97">
        <f>SUM(I110:I112)</f>
        <v>11.06</v>
      </c>
    </row>
    <row r="114" ht="13.5" thickBot="1"/>
    <row r="115" spans="1:9" ht="15">
      <c r="A115" s="240" t="s">
        <v>211</v>
      </c>
      <c r="B115" s="241"/>
      <c r="C115" s="241"/>
      <c r="D115" s="241"/>
      <c r="E115" s="241"/>
      <c r="F115" s="241"/>
      <c r="G115" s="241"/>
      <c r="H115" s="241"/>
      <c r="I115" s="242"/>
    </row>
    <row r="116" spans="1:9" ht="15">
      <c r="A116" s="74" t="s">
        <v>42</v>
      </c>
      <c r="B116" s="75"/>
      <c r="C116" s="76" t="s">
        <v>124</v>
      </c>
      <c r="D116" s="77"/>
      <c r="E116" s="77"/>
      <c r="F116" s="77"/>
      <c r="G116" s="77"/>
      <c r="H116" s="78" t="s">
        <v>125</v>
      </c>
      <c r="I116" s="79" t="s">
        <v>113</v>
      </c>
    </row>
    <row r="117" spans="1:9" ht="48.75" customHeight="1">
      <c r="A117" s="119" t="s">
        <v>174</v>
      </c>
      <c r="B117" s="88">
        <f>'ORÇ.'!B26</f>
        <v>92214</v>
      </c>
      <c r="C117" s="235" t="str">
        <f>'ORÇ.'!D26</f>
        <v>TUBO DE CONCRETO PARA REDES COLETORAS DE ÁGUAS PLUVIAIS, DIÂMETRO DE 800 MM, JUNTA RÍGIDA, INSTALADO EM LOCAL COM BAIXO NÍVEL DE INTERFERÊNCIAS - FORNECIMENTO E ASSENTAMENTO. AF_12/2015</v>
      </c>
      <c r="D117" s="236"/>
      <c r="E117" s="236"/>
      <c r="F117" s="236"/>
      <c r="G117" s="236"/>
      <c r="H117" s="236"/>
      <c r="I117" s="237"/>
    </row>
    <row r="118" spans="1:9" ht="15">
      <c r="A118" s="80" t="s">
        <v>126</v>
      </c>
      <c r="B118" s="81" t="s">
        <v>5</v>
      </c>
      <c r="C118" s="238"/>
      <c r="D118" s="238"/>
      <c r="E118" s="238"/>
      <c r="F118" s="84" t="s">
        <v>127</v>
      </c>
      <c r="G118" s="84" t="s">
        <v>9</v>
      </c>
      <c r="H118" s="85" t="s">
        <v>128</v>
      </c>
      <c r="I118" s="86" t="s">
        <v>11</v>
      </c>
    </row>
    <row r="119" spans="1:9" ht="44.25" customHeight="1">
      <c r="A119" s="87" t="s">
        <v>12</v>
      </c>
      <c r="B119" s="88">
        <v>5631</v>
      </c>
      <c r="C119" s="238" t="s">
        <v>212</v>
      </c>
      <c r="D119" s="238"/>
      <c r="E119" s="238"/>
      <c r="F119" s="118" t="s">
        <v>191</v>
      </c>
      <c r="G119" s="98">
        <v>0.136</v>
      </c>
      <c r="H119" s="91">
        <v>216.15</v>
      </c>
      <c r="I119" s="92">
        <f aca="true" t="shared" si="7" ref="I119:I124">ROUNDDOWN((G119*H119),2)</f>
        <v>29.39</v>
      </c>
    </row>
    <row r="120" spans="1:9" ht="44.25" customHeight="1">
      <c r="A120" s="87" t="s">
        <v>12</v>
      </c>
      <c r="B120" s="88">
        <v>5632</v>
      </c>
      <c r="C120" s="238" t="s">
        <v>213</v>
      </c>
      <c r="D120" s="238"/>
      <c r="E120" s="238"/>
      <c r="F120" s="118" t="s">
        <v>192</v>
      </c>
      <c r="G120" s="98">
        <v>0.287</v>
      </c>
      <c r="H120" s="91">
        <v>89.68</v>
      </c>
      <c r="I120" s="92">
        <f t="shared" si="7"/>
        <v>25.73</v>
      </c>
    </row>
    <row r="121" spans="1:9" ht="28.5" customHeight="1">
      <c r="A121" s="87" t="s">
        <v>12</v>
      </c>
      <c r="B121" s="88">
        <v>7750</v>
      </c>
      <c r="C121" s="238" t="s">
        <v>214</v>
      </c>
      <c r="D121" s="238"/>
      <c r="E121" s="238"/>
      <c r="F121" s="89" t="s">
        <v>113</v>
      </c>
      <c r="G121" s="116">
        <v>1.03</v>
      </c>
      <c r="H121" s="91">
        <v>366.05</v>
      </c>
      <c r="I121" s="92">
        <f t="shared" si="7"/>
        <v>377.03</v>
      </c>
    </row>
    <row r="122" spans="1:9" ht="14.25">
      <c r="A122" s="87" t="s">
        <v>12</v>
      </c>
      <c r="B122" s="88">
        <v>88246</v>
      </c>
      <c r="C122" s="238" t="s">
        <v>215</v>
      </c>
      <c r="D122" s="238"/>
      <c r="E122" s="238"/>
      <c r="F122" s="89" t="s">
        <v>156</v>
      </c>
      <c r="G122" s="116">
        <v>0.64</v>
      </c>
      <c r="H122" s="91">
        <v>25.36</v>
      </c>
      <c r="I122" s="92">
        <f t="shared" si="7"/>
        <v>16.23</v>
      </c>
    </row>
    <row r="123" spans="1:9" ht="14.25">
      <c r="A123" s="87" t="s">
        <v>12</v>
      </c>
      <c r="B123" s="88">
        <v>88316</v>
      </c>
      <c r="C123" s="238" t="s">
        <v>157</v>
      </c>
      <c r="D123" s="238"/>
      <c r="E123" s="238"/>
      <c r="F123" s="89" t="s">
        <v>156</v>
      </c>
      <c r="G123" s="116">
        <v>1.28</v>
      </c>
      <c r="H123" s="91">
        <v>19.22</v>
      </c>
      <c r="I123" s="92">
        <f t="shared" si="7"/>
        <v>24.6</v>
      </c>
    </row>
    <row r="124" spans="1:9" ht="32.25" customHeight="1">
      <c r="A124" s="87" t="s">
        <v>12</v>
      </c>
      <c r="B124" s="88">
        <v>88629</v>
      </c>
      <c r="C124" s="238" t="s">
        <v>216</v>
      </c>
      <c r="D124" s="238"/>
      <c r="E124" s="238"/>
      <c r="F124" s="89" t="s">
        <v>14</v>
      </c>
      <c r="G124" s="116">
        <v>0.012</v>
      </c>
      <c r="H124" s="91">
        <v>809.94</v>
      </c>
      <c r="I124" s="92">
        <f t="shared" si="7"/>
        <v>9.71</v>
      </c>
    </row>
    <row r="125" spans="1:9" ht="15.75" thickBot="1">
      <c r="A125" s="93"/>
      <c r="B125" s="94"/>
      <c r="C125" s="239" t="s">
        <v>158</v>
      </c>
      <c r="D125" s="239"/>
      <c r="E125" s="239"/>
      <c r="F125" s="239"/>
      <c r="G125" s="95"/>
      <c r="H125" s="96"/>
      <c r="I125" s="97">
        <f>SUM(I119:I124)</f>
        <v>482.69</v>
      </c>
    </row>
    <row r="126" ht="13.5" thickBot="1"/>
    <row r="127" spans="1:9" ht="15">
      <c r="A127" s="240" t="s">
        <v>313</v>
      </c>
      <c r="B127" s="241"/>
      <c r="C127" s="241"/>
      <c r="D127" s="241"/>
      <c r="E127" s="241"/>
      <c r="F127" s="241"/>
      <c r="G127" s="241"/>
      <c r="H127" s="241"/>
      <c r="I127" s="242"/>
    </row>
    <row r="128" spans="1:9" ht="15">
      <c r="A128" s="74" t="s">
        <v>42</v>
      </c>
      <c r="B128" s="75"/>
      <c r="C128" s="76" t="s">
        <v>124</v>
      </c>
      <c r="D128" s="77"/>
      <c r="E128" s="77"/>
      <c r="F128" s="77"/>
      <c r="G128" s="77"/>
      <c r="H128" s="78" t="s">
        <v>125</v>
      </c>
      <c r="I128" s="79" t="s">
        <v>113</v>
      </c>
    </row>
    <row r="129" spans="1:9" ht="15">
      <c r="A129" s="119" t="s">
        <v>236</v>
      </c>
      <c r="B129" s="88">
        <f>'ORÇ.'!B30</f>
        <v>170938</v>
      </c>
      <c r="C129" s="235" t="str">
        <f>'ORÇ.'!D30</f>
        <v>Cabo multiplex 3 x 10mm²</v>
      </c>
      <c r="D129" s="236"/>
      <c r="E129" s="236"/>
      <c r="F129" s="236"/>
      <c r="G129" s="236"/>
      <c r="H129" s="236"/>
      <c r="I129" s="237"/>
    </row>
    <row r="130" spans="1:9" ht="15">
      <c r="A130" s="80" t="s">
        <v>126</v>
      </c>
      <c r="B130" s="81" t="s">
        <v>5</v>
      </c>
      <c r="C130" s="238"/>
      <c r="D130" s="238"/>
      <c r="E130" s="238"/>
      <c r="F130" s="84" t="s">
        <v>127</v>
      </c>
      <c r="G130" s="84" t="s">
        <v>9</v>
      </c>
      <c r="H130" s="85" t="s">
        <v>128</v>
      </c>
      <c r="I130" s="86" t="s">
        <v>11</v>
      </c>
    </row>
    <row r="131" spans="1:9" ht="14.25" customHeight="1">
      <c r="A131" s="87" t="s">
        <v>15</v>
      </c>
      <c r="B131" s="88">
        <v>280007</v>
      </c>
      <c r="C131" s="238" t="s">
        <v>291</v>
      </c>
      <c r="D131" s="238"/>
      <c r="E131" s="238"/>
      <c r="F131" s="89" t="s">
        <v>156</v>
      </c>
      <c r="G131" s="116">
        <v>0.04</v>
      </c>
      <c r="H131" s="91">
        <v>19.56</v>
      </c>
      <c r="I131" s="92">
        <f aca="true" t="shared" si="8" ref="I131">ROUNDDOWN((G131*H131),2)</f>
        <v>0.78</v>
      </c>
    </row>
    <row r="132" spans="1:9" ht="14.25" customHeight="1">
      <c r="A132" s="87" t="s">
        <v>15</v>
      </c>
      <c r="B132" s="88">
        <v>280014</v>
      </c>
      <c r="C132" s="238" t="s">
        <v>292</v>
      </c>
      <c r="D132" s="238"/>
      <c r="E132" s="238"/>
      <c r="F132" s="89" t="s">
        <v>156</v>
      </c>
      <c r="G132" s="116">
        <v>0.08</v>
      </c>
      <c r="H132" s="91">
        <v>24.22</v>
      </c>
      <c r="I132" s="92">
        <f>G132*H132</f>
        <v>1.9376</v>
      </c>
    </row>
    <row r="133" spans="1:9" ht="14.25">
      <c r="A133" s="87" t="s">
        <v>15</v>
      </c>
      <c r="B133" s="88" t="s">
        <v>315</v>
      </c>
      <c r="C133" s="238" t="s">
        <v>312</v>
      </c>
      <c r="D133" s="238"/>
      <c r="E133" s="238"/>
      <c r="F133" s="89" t="s">
        <v>113</v>
      </c>
      <c r="G133" s="116">
        <v>1</v>
      </c>
      <c r="H133" s="91">
        <v>7.45</v>
      </c>
      <c r="I133" s="92">
        <f aca="true" t="shared" si="9" ref="I133">ROUNDDOWN((G133*H133),2)</f>
        <v>7.45</v>
      </c>
    </row>
    <row r="134" spans="1:9" ht="15.75" thickBot="1">
      <c r="A134" s="93"/>
      <c r="B134" s="94"/>
      <c r="C134" s="239" t="s">
        <v>158</v>
      </c>
      <c r="D134" s="239"/>
      <c r="E134" s="239"/>
      <c r="F134" s="239"/>
      <c r="G134" s="95"/>
      <c r="H134" s="96"/>
      <c r="I134" s="97">
        <f>SUM(I131:I133)</f>
        <v>10.1676</v>
      </c>
    </row>
    <row r="135" ht="13.5" thickBot="1"/>
    <row r="136" spans="1:9" ht="15">
      <c r="A136" s="240" t="s">
        <v>293</v>
      </c>
      <c r="B136" s="241"/>
      <c r="C136" s="241"/>
      <c r="D136" s="241"/>
      <c r="E136" s="241"/>
      <c r="F136" s="241"/>
      <c r="G136" s="241"/>
      <c r="H136" s="241"/>
      <c r="I136" s="242"/>
    </row>
    <row r="137" spans="1:9" ht="15">
      <c r="A137" s="74" t="s">
        <v>42</v>
      </c>
      <c r="B137" s="75"/>
      <c r="C137" s="76" t="s">
        <v>124</v>
      </c>
      <c r="D137" s="77"/>
      <c r="E137" s="77"/>
      <c r="F137" s="77"/>
      <c r="G137" s="77"/>
      <c r="H137" s="78" t="s">
        <v>125</v>
      </c>
      <c r="I137" s="79" t="s">
        <v>113</v>
      </c>
    </row>
    <row r="138" spans="1:9" ht="30.75" customHeight="1">
      <c r="A138" s="119" t="s">
        <v>237</v>
      </c>
      <c r="B138" s="88">
        <f>'ORÇ.'!B31</f>
        <v>91928</v>
      </c>
      <c r="C138" s="235" t="str">
        <f>'ORÇ.'!D31</f>
        <v>CABO DE COBRE FLEXÍVEL ISOLADO, 4 MM², ANTI-CHAMA 450/750 V, PARA CIRCUITOS TERMINAIS - FORNECIMENTO E INSTALAÇÃO. AF_03/2023</v>
      </c>
      <c r="D138" s="236"/>
      <c r="E138" s="236"/>
      <c r="F138" s="236"/>
      <c r="G138" s="236"/>
      <c r="H138" s="236"/>
      <c r="I138" s="237"/>
    </row>
    <row r="139" spans="1:9" ht="15">
      <c r="A139" s="80" t="s">
        <v>126</v>
      </c>
      <c r="B139" s="81" t="s">
        <v>5</v>
      </c>
      <c r="C139" s="238"/>
      <c r="D139" s="238"/>
      <c r="E139" s="238"/>
      <c r="F139" s="84" t="s">
        <v>127</v>
      </c>
      <c r="G139" s="84" t="s">
        <v>9</v>
      </c>
      <c r="H139" s="85" t="s">
        <v>128</v>
      </c>
      <c r="I139" s="86" t="s">
        <v>11</v>
      </c>
    </row>
    <row r="140" spans="1:9" ht="33" customHeight="1">
      <c r="A140" s="87" t="s">
        <v>12</v>
      </c>
      <c r="B140" s="88">
        <v>981</v>
      </c>
      <c r="C140" s="238" t="s">
        <v>289</v>
      </c>
      <c r="D140" s="238"/>
      <c r="E140" s="238"/>
      <c r="F140" s="89" t="s">
        <v>113</v>
      </c>
      <c r="G140" s="116">
        <v>1.2434</v>
      </c>
      <c r="H140" s="91">
        <v>3.75</v>
      </c>
      <c r="I140" s="92">
        <f aca="true" t="shared" si="10" ref="I140:I143">ROUNDDOWN((G140*H140),2)</f>
        <v>4.66</v>
      </c>
    </row>
    <row r="141" spans="1:9" ht="26.25" customHeight="1">
      <c r="A141" s="87" t="s">
        <v>12</v>
      </c>
      <c r="B141" s="88">
        <v>21127</v>
      </c>
      <c r="C141" s="238" t="s">
        <v>290</v>
      </c>
      <c r="D141" s="238"/>
      <c r="E141" s="238"/>
      <c r="F141" s="89" t="s">
        <v>141</v>
      </c>
      <c r="G141" s="116">
        <v>0.0094</v>
      </c>
      <c r="H141" s="91">
        <v>7.74</v>
      </c>
      <c r="I141" s="92">
        <f t="shared" si="10"/>
        <v>0.07</v>
      </c>
    </row>
    <row r="142" spans="1:9" ht="14.25">
      <c r="A142" s="87" t="s">
        <v>12</v>
      </c>
      <c r="B142" s="88">
        <v>88247</v>
      </c>
      <c r="C142" s="238" t="s">
        <v>291</v>
      </c>
      <c r="D142" s="238"/>
      <c r="E142" s="238"/>
      <c r="F142" s="89" t="s">
        <v>156</v>
      </c>
      <c r="G142" s="116">
        <v>0.039</v>
      </c>
      <c r="H142" s="91">
        <v>20.01</v>
      </c>
      <c r="I142" s="92">
        <f t="shared" si="10"/>
        <v>0.78</v>
      </c>
    </row>
    <row r="143" spans="1:9" ht="14.25">
      <c r="A143" s="87" t="s">
        <v>12</v>
      </c>
      <c r="B143" s="88">
        <v>88264</v>
      </c>
      <c r="C143" s="238" t="s">
        <v>292</v>
      </c>
      <c r="D143" s="238"/>
      <c r="E143" s="238"/>
      <c r="F143" s="89" t="s">
        <v>156</v>
      </c>
      <c r="G143" s="116">
        <v>0.039</v>
      </c>
      <c r="H143" s="91">
        <v>24.22</v>
      </c>
      <c r="I143" s="92">
        <f t="shared" si="10"/>
        <v>0.94</v>
      </c>
    </row>
    <row r="144" spans="1:9" ht="15.75" thickBot="1">
      <c r="A144" s="93"/>
      <c r="B144" s="94"/>
      <c r="C144" s="239" t="s">
        <v>158</v>
      </c>
      <c r="D144" s="239"/>
      <c r="E144" s="239"/>
      <c r="F144" s="239"/>
      <c r="G144" s="95"/>
      <c r="H144" s="96"/>
      <c r="I144" s="97">
        <f>SUM(I140:I143)</f>
        <v>6.450000000000001</v>
      </c>
    </row>
    <row r="145" ht="13.5" thickBot="1"/>
    <row r="146" spans="1:9" ht="15">
      <c r="A146" s="240" t="s">
        <v>297</v>
      </c>
      <c r="B146" s="241"/>
      <c r="C146" s="241"/>
      <c r="D146" s="241"/>
      <c r="E146" s="241"/>
      <c r="F146" s="241"/>
      <c r="G146" s="241"/>
      <c r="H146" s="241"/>
      <c r="I146" s="242"/>
    </row>
    <row r="147" spans="1:9" ht="15">
      <c r="A147" s="74" t="s">
        <v>42</v>
      </c>
      <c r="B147" s="75"/>
      <c r="C147" s="76" t="s">
        <v>124</v>
      </c>
      <c r="D147" s="77"/>
      <c r="E147" s="77"/>
      <c r="F147" s="77"/>
      <c r="G147" s="77"/>
      <c r="H147" s="78" t="s">
        <v>125</v>
      </c>
      <c r="I147" s="79" t="s">
        <v>113</v>
      </c>
    </row>
    <row r="148" spans="1:9" ht="33" customHeight="1">
      <c r="A148" s="119" t="s">
        <v>309</v>
      </c>
      <c r="B148" s="88">
        <f>'ORÇ.'!B32</f>
        <v>92337</v>
      </c>
      <c r="C148" s="235" t="str">
        <f>'ORÇ.'!D32</f>
        <v>TUBO DE AÇO GALVANIZADO COM COSTURA, CLASSE MÉDIA, CONEXÃO RANHURADA, DN 80 (3"), INSTALADO EM PRUMADAS - FORNECIMENTO E INSTALAÇÃO. AF_10/2020</v>
      </c>
      <c r="D148" s="236"/>
      <c r="E148" s="236"/>
      <c r="F148" s="236"/>
      <c r="G148" s="236"/>
      <c r="H148" s="236"/>
      <c r="I148" s="237"/>
    </row>
    <row r="149" spans="1:9" ht="15">
      <c r="A149" s="80" t="s">
        <v>126</v>
      </c>
      <c r="B149" s="81" t="s">
        <v>5</v>
      </c>
      <c r="C149" s="238"/>
      <c r="D149" s="238"/>
      <c r="E149" s="238"/>
      <c r="F149" s="84" t="s">
        <v>127</v>
      </c>
      <c r="G149" s="84" t="s">
        <v>9</v>
      </c>
      <c r="H149" s="85" t="s">
        <v>128</v>
      </c>
      <c r="I149" s="86" t="s">
        <v>11</v>
      </c>
    </row>
    <row r="150" spans="1:9" ht="30.75" customHeight="1">
      <c r="A150" s="87" t="s">
        <v>12</v>
      </c>
      <c r="B150" s="88">
        <v>7694</v>
      </c>
      <c r="C150" s="238" t="s">
        <v>294</v>
      </c>
      <c r="D150" s="238"/>
      <c r="E150" s="238"/>
      <c r="F150" s="89" t="s">
        <v>113</v>
      </c>
      <c r="G150" s="116">
        <v>1.039</v>
      </c>
      <c r="H150" s="91">
        <v>98.38</v>
      </c>
      <c r="I150" s="92">
        <f aca="true" t="shared" si="11" ref="I150:I152">ROUNDDOWN((G150*H150),2)</f>
        <v>102.21</v>
      </c>
    </row>
    <row r="151" spans="1:9" ht="30.75" customHeight="1">
      <c r="A151" s="87" t="s">
        <v>12</v>
      </c>
      <c r="B151" s="88">
        <v>88248</v>
      </c>
      <c r="C151" s="238" t="s">
        <v>295</v>
      </c>
      <c r="D151" s="238"/>
      <c r="E151" s="238"/>
      <c r="F151" s="89" t="s">
        <v>156</v>
      </c>
      <c r="G151" s="116">
        <v>0.346</v>
      </c>
      <c r="H151" s="91">
        <v>19.09</v>
      </c>
      <c r="I151" s="92">
        <f t="shared" si="11"/>
        <v>6.6</v>
      </c>
    </row>
    <row r="152" spans="1:9" ht="30.75" customHeight="1">
      <c r="A152" s="87" t="s">
        <v>12</v>
      </c>
      <c r="B152" s="88">
        <v>88267</v>
      </c>
      <c r="C152" s="238" t="s">
        <v>296</v>
      </c>
      <c r="D152" s="238"/>
      <c r="E152" s="238"/>
      <c r="F152" s="89" t="s">
        <v>156</v>
      </c>
      <c r="G152" s="116">
        <v>0.346</v>
      </c>
      <c r="H152" s="91">
        <v>23.22</v>
      </c>
      <c r="I152" s="92">
        <f t="shared" si="11"/>
        <v>8.03</v>
      </c>
    </row>
    <row r="153" spans="1:9" ht="15.75" thickBot="1">
      <c r="A153" s="93"/>
      <c r="B153" s="94"/>
      <c r="C153" s="239" t="s">
        <v>158</v>
      </c>
      <c r="D153" s="239"/>
      <c r="E153" s="239"/>
      <c r="F153" s="239"/>
      <c r="G153" s="95"/>
      <c r="H153" s="96"/>
      <c r="I153" s="97">
        <f>SUM(I150:I152)</f>
        <v>116.83999999999999</v>
      </c>
    </row>
    <row r="154" ht="13.5" thickBot="1"/>
    <row r="155" spans="1:9" ht="15">
      <c r="A155" s="240" t="s">
        <v>299</v>
      </c>
      <c r="B155" s="241"/>
      <c r="C155" s="241"/>
      <c r="D155" s="241"/>
      <c r="E155" s="241"/>
      <c r="F155" s="241"/>
      <c r="G155" s="241"/>
      <c r="H155" s="241"/>
      <c r="I155" s="242"/>
    </row>
    <row r="156" spans="1:9" ht="15">
      <c r="A156" s="74" t="s">
        <v>42</v>
      </c>
      <c r="B156" s="75"/>
      <c r="C156" s="76" t="s">
        <v>124</v>
      </c>
      <c r="D156" s="77"/>
      <c r="E156" s="77"/>
      <c r="F156" s="77"/>
      <c r="G156" s="77"/>
      <c r="H156" s="78" t="s">
        <v>125</v>
      </c>
      <c r="I156" s="79" t="s">
        <v>141</v>
      </c>
    </row>
    <row r="157" spans="1:9" ht="30.75" customHeight="1">
      <c r="A157" s="119" t="s">
        <v>310</v>
      </c>
      <c r="B157" s="88">
        <f>'ORÇ.'!B33</f>
        <v>101632</v>
      </c>
      <c r="C157" s="235" t="str">
        <f>'ORÇ.'!D33</f>
        <v>RELÉ FOTOELÉTRICO PARA COMANDO DE ILUMINAÇÃO EXTERNA 1000 W - FORNECIMENTO E INSTALAÇÃO. AF_08/2020</v>
      </c>
      <c r="D157" s="236"/>
      <c r="E157" s="236"/>
      <c r="F157" s="236"/>
      <c r="G157" s="236"/>
      <c r="H157" s="236"/>
      <c r="I157" s="237"/>
    </row>
    <row r="158" spans="1:9" ht="15">
      <c r="A158" s="80" t="s">
        <v>126</v>
      </c>
      <c r="B158" s="81" t="s">
        <v>5</v>
      </c>
      <c r="C158" s="238"/>
      <c r="D158" s="238"/>
      <c r="E158" s="238"/>
      <c r="F158" s="84" t="s">
        <v>127</v>
      </c>
      <c r="G158" s="84" t="s">
        <v>9</v>
      </c>
      <c r="H158" s="85" t="s">
        <v>128</v>
      </c>
      <c r="I158" s="86" t="s">
        <v>11</v>
      </c>
    </row>
    <row r="159" spans="1:9" ht="28.5" customHeight="1">
      <c r="A159" s="87" t="s">
        <v>12</v>
      </c>
      <c r="B159" s="88">
        <v>2510</v>
      </c>
      <c r="C159" s="238" t="s">
        <v>298</v>
      </c>
      <c r="D159" s="238"/>
      <c r="E159" s="238"/>
      <c r="F159" s="89" t="s">
        <v>141</v>
      </c>
      <c r="G159" s="116">
        <v>1</v>
      </c>
      <c r="H159" s="91">
        <v>37.33</v>
      </c>
      <c r="I159" s="92">
        <f aca="true" t="shared" si="12" ref="I159:I162">ROUNDDOWN((G159*H159),2)</f>
        <v>37.33</v>
      </c>
    </row>
    <row r="160" spans="1:9" ht="30.75" customHeight="1">
      <c r="A160" s="87" t="s">
        <v>12</v>
      </c>
      <c r="B160" s="88">
        <v>21127</v>
      </c>
      <c r="C160" s="238" t="s">
        <v>290</v>
      </c>
      <c r="D160" s="238"/>
      <c r="E160" s="238"/>
      <c r="F160" s="89" t="s">
        <v>141</v>
      </c>
      <c r="G160" s="116">
        <v>0.021</v>
      </c>
      <c r="H160" s="91">
        <v>7.74</v>
      </c>
      <c r="I160" s="92">
        <f t="shared" si="12"/>
        <v>0.16</v>
      </c>
    </row>
    <row r="161" spans="1:9" ht="14.25" customHeight="1">
      <c r="A161" s="87" t="s">
        <v>12</v>
      </c>
      <c r="B161" s="88">
        <v>88247</v>
      </c>
      <c r="C161" s="238" t="s">
        <v>291</v>
      </c>
      <c r="D161" s="238"/>
      <c r="E161" s="238"/>
      <c r="F161" s="89" t="s">
        <v>156</v>
      </c>
      <c r="G161" s="116">
        <v>0.0168</v>
      </c>
      <c r="H161" s="91">
        <v>20.01</v>
      </c>
      <c r="I161" s="92">
        <f t="shared" si="12"/>
        <v>0.33</v>
      </c>
    </row>
    <row r="162" spans="1:9" ht="14.25">
      <c r="A162" s="87" t="s">
        <v>12</v>
      </c>
      <c r="B162" s="88">
        <v>88264</v>
      </c>
      <c r="C162" s="238" t="s">
        <v>292</v>
      </c>
      <c r="D162" s="238"/>
      <c r="E162" s="238"/>
      <c r="F162" s="89" t="s">
        <v>156</v>
      </c>
      <c r="G162" s="116">
        <v>0.0168</v>
      </c>
      <c r="H162" s="91">
        <v>24.22</v>
      </c>
      <c r="I162" s="92">
        <f t="shared" si="12"/>
        <v>0.4</v>
      </c>
    </row>
    <row r="163" spans="1:9" ht="15.75" thickBot="1">
      <c r="A163" s="93"/>
      <c r="B163" s="94"/>
      <c r="C163" s="239" t="s">
        <v>158</v>
      </c>
      <c r="D163" s="239"/>
      <c r="E163" s="239"/>
      <c r="F163" s="239"/>
      <c r="G163" s="95"/>
      <c r="H163" s="96"/>
      <c r="I163" s="97">
        <f>SUM(I159:I162)</f>
        <v>38.21999999999999</v>
      </c>
    </row>
    <row r="164" ht="13.5" thickBot="1"/>
    <row r="165" spans="1:9" ht="15">
      <c r="A165" s="240" t="s">
        <v>314</v>
      </c>
      <c r="B165" s="241"/>
      <c r="C165" s="241"/>
      <c r="D165" s="241"/>
      <c r="E165" s="241"/>
      <c r="F165" s="241"/>
      <c r="G165" s="241"/>
      <c r="H165" s="241"/>
      <c r="I165" s="242"/>
    </row>
    <row r="166" spans="1:9" ht="15">
      <c r="A166" s="74" t="s">
        <v>42</v>
      </c>
      <c r="B166" s="75"/>
      <c r="C166" s="76" t="s">
        <v>124</v>
      </c>
      <c r="D166" s="77"/>
      <c r="E166" s="77"/>
      <c r="F166" s="77"/>
      <c r="G166" s="77"/>
      <c r="H166" s="78" t="s">
        <v>125</v>
      </c>
      <c r="I166" s="79" t="s">
        <v>141</v>
      </c>
    </row>
    <row r="167" spans="1:9" ht="29.25" customHeight="1">
      <c r="A167" s="119" t="s">
        <v>311</v>
      </c>
      <c r="B167" s="88">
        <f>'ORÇ.'!B34</f>
        <v>101659</v>
      </c>
      <c r="C167" s="235" t="str">
        <f>'ORÇ.'!D34</f>
        <v>LUMINÁRIA DE LED PARA ILUMINAÇÃO PÚBLICA, DE 181 W ATÉ 239 W - FORNECIMENTO E INSTALAÇÃO. AF_08/2020</v>
      </c>
      <c r="D167" s="236"/>
      <c r="E167" s="236"/>
      <c r="F167" s="236"/>
      <c r="G167" s="236"/>
      <c r="H167" s="236"/>
      <c r="I167" s="237"/>
    </row>
    <row r="168" spans="1:9" ht="15">
      <c r="A168" s="80" t="s">
        <v>126</v>
      </c>
      <c r="B168" s="81" t="s">
        <v>5</v>
      </c>
      <c r="C168" s="238"/>
      <c r="D168" s="238"/>
      <c r="E168" s="238"/>
      <c r="F168" s="84" t="s">
        <v>127</v>
      </c>
      <c r="G168" s="84" t="s">
        <v>9</v>
      </c>
      <c r="H168" s="85" t="s">
        <v>128</v>
      </c>
      <c r="I168" s="86" t="s">
        <v>11</v>
      </c>
    </row>
    <row r="169" spans="1:9" ht="57.75" customHeight="1">
      <c r="A169" s="87" t="s">
        <v>12</v>
      </c>
      <c r="B169" s="88">
        <v>5928</v>
      </c>
      <c r="C169" s="238" t="s">
        <v>300</v>
      </c>
      <c r="D169" s="238"/>
      <c r="E169" s="238"/>
      <c r="F169" s="118" t="s">
        <v>191</v>
      </c>
      <c r="G169" s="116">
        <v>0.2388</v>
      </c>
      <c r="H169" s="91">
        <v>267.92</v>
      </c>
      <c r="I169" s="92">
        <f aca="true" t="shared" si="13" ref="I169:I173">ROUNDDOWN((G169*H169),2)</f>
        <v>63.97</v>
      </c>
    </row>
    <row r="170" spans="1:9" ht="30.75" customHeight="1">
      <c r="A170" s="87" t="s">
        <v>12</v>
      </c>
      <c r="B170" s="88">
        <v>21127</v>
      </c>
      <c r="C170" s="238" t="s">
        <v>290</v>
      </c>
      <c r="D170" s="238"/>
      <c r="E170" s="238"/>
      <c r="F170" s="89" t="s">
        <v>141</v>
      </c>
      <c r="G170" s="116">
        <v>0.014</v>
      </c>
      <c r="H170" s="91">
        <v>7.74</v>
      </c>
      <c r="I170" s="92">
        <f t="shared" si="13"/>
        <v>0.1</v>
      </c>
    </row>
    <row r="171" spans="1:9" ht="28.5" customHeight="1">
      <c r="A171" s="87" t="s">
        <v>12</v>
      </c>
      <c r="B171" s="88">
        <v>42248</v>
      </c>
      <c r="C171" s="238" t="s">
        <v>301</v>
      </c>
      <c r="D171" s="238"/>
      <c r="E171" s="238"/>
      <c r="F171" s="89" t="s">
        <v>141</v>
      </c>
      <c r="G171" s="116">
        <v>1</v>
      </c>
      <c r="H171" s="91">
        <v>791.85</v>
      </c>
      <c r="I171" s="92">
        <f t="shared" si="13"/>
        <v>791.85</v>
      </c>
    </row>
    <row r="172" spans="1:9" ht="14.25">
      <c r="A172" s="87" t="s">
        <v>12</v>
      </c>
      <c r="B172" s="88">
        <v>88247</v>
      </c>
      <c r="C172" s="238" t="s">
        <v>291</v>
      </c>
      <c r="D172" s="238"/>
      <c r="E172" s="238"/>
      <c r="F172" s="89" t="s">
        <v>156</v>
      </c>
      <c r="G172" s="116">
        <v>0.2381</v>
      </c>
      <c r="H172" s="91">
        <v>20.01</v>
      </c>
      <c r="I172" s="92">
        <f t="shared" si="13"/>
        <v>4.76</v>
      </c>
    </row>
    <row r="173" spans="1:9" ht="14.25">
      <c r="A173" s="87" t="s">
        <v>12</v>
      </c>
      <c r="B173" s="88">
        <v>88264</v>
      </c>
      <c r="C173" s="238" t="s">
        <v>292</v>
      </c>
      <c r="D173" s="238"/>
      <c r="E173" s="238"/>
      <c r="F173" s="89" t="s">
        <v>156</v>
      </c>
      <c r="G173" s="116">
        <v>0.2381</v>
      </c>
      <c r="H173" s="91">
        <v>24.22</v>
      </c>
      <c r="I173" s="92">
        <f t="shared" si="13"/>
        <v>5.76</v>
      </c>
    </row>
    <row r="174" spans="1:9" ht="15.75" thickBot="1">
      <c r="A174" s="93"/>
      <c r="B174" s="94"/>
      <c r="C174" s="239" t="s">
        <v>158</v>
      </c>
      <c r="D174" s="239"/>
      <c r="E174" s="239"/>
      <c r="F174" s="239"/>
      <c r="G174" s="95"/>
      <c r="H174" s="96"/>
      <c r="I174" s="97">
        <f>SUM(I169:I173)</f>
        <v>866.44</v>
      </c>
    </row>
  </sheetData>
  <mergeCells count="158">
    <mergeCell ref="A127:I127"/>
    <mergeCell ref="C129:I129"/>
    <mergeCell ref="C130:E130"/>
    <mergeCell ref="C131:E131"/>
    <mergeCell ref="C132:E132"/>
    <mergeCell ref="C133:E133"/>
    <mergeCell ref="C134:F134"/>
    <mergeCell ref="B6:I6"/>
    <mergeCell ref="B1:I1"/>
    <mergeCell ref="B2:I2"/>
    <mergeCell ref="B3:I3"/>
    <mergeCell ref="B4:F4"/>
    <mergeCell ref="B5:I5"/>
    <mergeCell ref="C19:E19"/>
    <mergeCell ref="B7:I7"/>
    <mergeCell ref="A9:I9"/>
    <mergeCell ref="A10:I10"/>
    <mergeCell ref="C12:I12"/>
    <mergeCell ref="C14:E14"/>
    <mergeCell ref="C15:E15"/>
    <mergeCell ref="C16:E16"/>
    <mergeCell ref="C17:E17"/>
    <mergeCell ref="C18:E18"/>
    <mergeCell ref="C26:E26"/>
    <mergeCell ref="C27:E27"/>
    <mergeCell ref="C28:E28"/>
    <mergeCell ref="C29:F29"/>
    <mergeCell ref="C20:E20"/>
    <mergeCell ref="C21:E21"/>
    <mergeCell ref="C22:E22"/>
    <mergeCell ref="C23:E23"/>
    <mergeCell ref="C24:E24"/>
    <mergeCell ref="C25:E25"/>
    <mergeCell ref="C50:E50"/>
    <mergeCell ref="C51:E51"/>
    <mergeCell ref="C52:E52"/>
    <mergeCell ref="C62:F6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46:I46"/>
    <mergeCell ref="C48:E48"/>
    <mergeCell ref="C49:E49"/>
    <mergeCell ref="A31:I31"/>
    <mergeCell ref="C33:I33"/>
    <mergeCell ref="C35:E35"/>
    <mergeCell ref="C41:E41"/>
    <mergeCell ref="C36:E36"/>
    <mergeCell ref="C37:E37"/>
    <mergeCell ref="C38:E38"/>
    <mergeCell ref="C39:E39"/>
    <mergeCell ref="C40:E40"/>
    <mergeCell ref="C104:F104"/>
    <mergeCell ref="C98:E98"/>
    <mergeCell ref="C99:E99"/>
    <mergeCell ref="C42:F42"/>
    <mergeCell ref="C84:E84"/>
    <mergeCell ref="C85:E85"/>
    <mergeCell ref="C88:F88"/>
    <mergeCell ref="C86:E86"/>
    <mergeCell ref="C74:E74"/>
    <mergeCell ref="C75:E75"/>
    <mergeCell ref="A64:I64"/>
    <mergeCell ref="C66:I66"/>
    <mergeCell ref="C68:E68"/>
    <mergeCell ref="C69:E69"/>
    <mergeCell ref="C70:E70"/>
    <mergeCell ref="A78:I78"/>
    <mergeCell ref="C80:I80"/>
    <mergeCell ref="C82:E82"/>
    <mergeCell ref="C83:E83"/>
    <mergeCell ref="C71:E71"/>
    <mergeCell ref="C72:E72"/>
    <mergeCell ref="C73:E73"/>
    <mergeCell ref="C76:F76"/>
    <mergeCell ref="A44:I44"/>
    <mergeCell ref="C113:F113"/>
    <mergeCell ref="A115:I115"/>
    <mergeCell ref="C117:I117"/>
    <mergeCell ref="C120:E120"/>
    <mergeCell ref="C112:E112"/>
    <mergeCell ref="A106:I106"/>
    <mergeCell ref="C108:I108"/>
    <mergeCell ref="C109:E109"/>
    <mergeCell ref="C110:E110"/>
    <mergeCell ref="C111:E111"/>
    <mergeCell ref="C125:F125"/>
    <mergeCell ref="C124:E124"/>
    <mergeCell ref="C100:E100"/>
    <mergeCell ref="C101:E101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C121:E121"/>
    <mergeCell ref="C122:E122"/>
    <mergeCell ref="C123:E123"/>
    <mergeCell ref="C118:E118"/>
    <mergeCell ref="C119:E119"/>
    <mergeCell ref="C95:E95"/>
    <mergeCell ref="C96:E96"/>
    <mergeCell ref="C97:E97"/>
    <mergeCell ref="C102:E102"/>
    <mergeCell ref="C103:E103"/>
    <mergeCell ref="C87:E87"/>
    <mergeCell ref="A90:I90"/>
    <mergeCell ref="C92:I92"/>
    <mergeCell ref="C94:E94"/>
    <mergeCell ref="C93:E93"/>
    <mergeCell ref="C152:E152"/>
    <mergeCell ref="C153:F153"/>
    <mergeCell ref="A136:I136"/>
    <mergeCell ref="C138:I138"/>
    <mergeCell ref="C139:E139"/>
    <mergeCell ref="C140:E140"/>
    <mergeCell ref="C141:E141"/>
    <mergeCell ref="C142:E142"/>
    <mergeCell ref="C143:E143"/>
    <mergeCell ref="C144:F144"/>
    <mergeCell ref="A146:I146"/>
    <mergeCell ref="C148:I148"/>
    <mergeCell ref="C149:E149"/>
    <mergeCell ref="C150:E150"/>
    <mergeCell ref="C151:E151"/>
    <mergeCell ref="C167:I167"/>
    <mergeCell ref="C168:E168"/>
    <mergeCell ref="C169:E169"/>
    <mergeCell ref="C170:E170"/>
    <mergeCell ref="C171:E171"/>
    <mergeCell ref="C172:E172"/>
    <mergeCell ref="C174:F174"/>
    <mergeCell ref="C173:E173"/>
    <mergeCell ref="A155:I155"/>
    <mergeCell ref="C157:I157"/>
    <mergeCell ref="C158:E158"/>
    <mergeCell ref="C159:E159"/>
    <mergeCell ref="C160:E160"/>
    <mergeCell ref="C161:E161"/>
    <mergeCell ref="C163:F163"/>
    <mergeCell ref="C162:E162"/>
    <mergeCell ref="A165:I165"/>
  </mergeCells>
  <printOptions/>
  <pageMargins left="0.7" right="0.7" top="0.75" bottom="0.75" header="0.3" footer="0.3"/>
  <pageSetup fitToHeight="0" fitToWidth="1" horizontalDpi="600" verticalDpi="600" orientation="portrait" paperSize="9" scale="57" r:id="rId2"/>
  <rowBreaks count="2" manualBreakCount="2">
    <brk id="59" max="16383" man="1"/>
    <brk id="12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41296-C7A4-4CDB-BE4F-E7895067FAEC}">
  <sheetPr>
    <pageSetUpPr fitToPage="1"/>
  </sheetPr>
  <dimension ref="A1:U132"/>
  <sheetViews>
    <sheetView view="pageBreakPreview" zoomScale="80" zoomScaleSheetLayoutView="80" workbookViewId="0" topLeftCell="A1">
      <selection activeCell="Z36" sqref="Z36"/>
    </sheetView>
  </sheetViews>
  <sheetFormatPr defaultColWidth="9.140625" defaultRowHeight="15"/>
  <cols>
    <col min="1" max="1" width="10.140625" style="41" customWidth="1"/>
    <col min="2" max="2" width="24.57421875" style="41" customWidth="1"/>
    <col min="3" max="3" width="15.8515625" style="41" customWidth="1"/>
    <col min="4" max="4" width="12.00390625" style="41" customWidth="1"/>
    <col min="5" max="5" width="11.7109375" style="41" customWidth="1"/>
    <col min="6" max="6" width="7.00390625" style="41" customWidth="1"/>
    <col min="7" max="7" width="9.28125" style="41" customWidth="1"/>
    <col min="8" max="8" width="6.421875" style="41" customWidth="1"/>
    <col min="9" max="9" width="9.421875" style="41" customWidth="1"/>
    <col min="10" max="10" width="8.140625" style="41" customWidth="1"/>
    <col min="11" max="11" width="8.57421875" style="41" customWidth="1"/>
    <col min="12" max="12" width="6.421875" style="41" customWidth="1"/>
    <col min="13" max="13" width="22.8515625" style="41" customWidth="1"/>
    <col min="14" max="20" width="6.421875" style="41" customWidth="1"/>
    <col min="21" max="256" width="9.140625" style="41" customWidth="1"/>
    <col min="257" max="257" width="10.140625" style="41" customWidth="1"/>
    <col min="258" max="258" width="18.57421875" style="41" customWidth="1"/>
    <col min="259" max="259" width="11.140625" style="41" customWidth="1"/>
    <col min="260" max="260" width="7.57421875" style="41" customWidth="1"/>
    <col min="261" max="261" width="11.7109375" style="41" customWidth="1"/>
    <col min="262" max="262" width="7.00390625" style="41" customWidth="1"/>
    <col min="263" max="263" width="9.28125" style="41" customWidth="1"/>
    <col min="264" max="264" width="6.421875" style="41" customWidth="1"/>
    <col min="265" max="265" width="9.421875" style="41" customWidth="1"/>
    <col min="266" max="266" width="8.140625" style="41" customWidth="1"/>
    <col min="267" max="267" width="8.57421875" style="41" customWidth="1"/>
    <col min="268" max="268" width="6.421875" style="41" customWidth="1"/>
    <col min="269" max="269" width="22.8515625" style="41" customWidth="1"/>
    <col min="270" max="276" width="6.421875" style="41" customWidth="1"/>
    <col min="277" max="512" width="9.140625" style="41" customWidth="1"/>
    <col min="513" max="513" width="10.140625" style="41" customWidth="1"/>
    <col min="514" max="514" width="18.57421875" style="41" customWidth="1"/>
    <col min="515" max="515" width="11.140625" style="41" customWidth="1"/>
    <col min="516" max="516" width="7.57421875" style="41" customWidth="1"/>
    <col min="517" max="517" width="11.7109375" style="41" customWidth="1"/>
    <col min="518" max="518" width="7.00390625" style="41" customWidth="1"/>
    <col min="519" max="519" width="9.28125" style="41" customWidth="1"/>
    <col min="520" max="520" width="6.421875" style="41" customWidth="1"/>
    <col min="521" max="521" width="9.421875" style="41" customWidth="1"/>
    <col min="522" max="522" width="8.140625" style="41" customWidth="1"/>
    <col min="523" max="523" width="8.57421875" style="41" customWidth="1"/>
    <col min="524" max="524" width="6.421875" style="41" customWidth="1"/>
    <col min="525" max="525" width="22.8515625" style="41" customWidth="1"/>
    <col min="526" max="532" width="6.421875" style="41" customWidth="1"/>
    <col min="533" max="768" width="9.140625" style="41" customWidth="1"/>
    <col min="769" max="769" width="10.140625" style="41" customWidth="1"/>
    <col min="770" max="770" width="18.57421875" style="41" customWidth="1"/>
    <col min="771" max="771" width="11.140625" style="41" customWidth="1"/>
    <col min="772" max="772" width="7.57421875" style="41" customWidth="1"/>
    <col min="773" max="773" width="11.7109375" style="41" customWidth="1"/>
    <col min="774" max="774" width="7.00390625" style="41" customWidth="1"/>
    <col min="775" max="775" width="9.28125" style="41" customWidth="1"/>
    <col min="776" max="776" width="6.421875" style="41" customWidth="1"/>
    <col min="777" max="777" width="9.421875" style="41" customWidth="1"/>
    <col min="778" max="778" width="8.140625" style="41" customWidth="1"/>
    <col min="779" max="779" width="8.57421875" style="41" customWidth="1"/>
    <col min="780" max="780" width="6.421875" style="41" customWidth="1"/>
    <col min="781" max="781" width="22.8515625" style="41" customWidth="1"/>
    <col min="782" max="788" width="6.421875" style="41" customWidth="1"/>
    <col min="789" max="1024" width="9.140625" style="41" customWidth="1"/>
    <col min="1025" max="1025" width="10.140625" style="41" customWidth="1"/>
    <col min="1026" max="1026" width="18.57421875" style="41" customWidth="1"/>
    <col min="1027" max="1027" width="11.140625" style="41" customWidth="1"/>
    <col min="1028" max="1028" width="7.57421875" style="41" customWidth="1"/>
    <col min="1029" max="1029" width="11.7109375" style="41" customWidth="1"/>
    <col min="1030" max="1030" width="7.00390625" style="41" customWidth="1"/>
    <col min="1031" max="1031" width="9.28125" style="41" customWidth="1"/>
    <col min="1032" max="1032" width="6.421875" style="41" customWidth="1"/>
    <col min="1033" max="1033" width="9.421875" style="41" customWidth="1"/>
    <col min="1034" max="1034" width="8.140625" style="41" customWidth="1"/>
    <col min="1035" max="1035" width="8.57421875" style="41" customWidth="1"/>
    <col min="1036" max="1036" width="6.421875" style="41" customWidth="1"/>
    <col min="1037" max="1037" width="22.8515625" style="41" customWidth="1"/>
    <col min="1038" max="1044" width="6.421875" style="41" customWidth="1"/>
    <col min="1045" max="1280" width="9.140625" style="41" customWidth="1"/>
    <col min="1281" max="1281" width="10.140625" style="41" customWidth="1"/>
    <col min="1282" max="1282" width="18.57421875" style="41" customWidth="1"/>
    <col min="1283" max="1283" width="11.140625" style="41" customWidth="1"/>
    <col min="1284" max="1284" width="7.57421875" style="41" customWidth="1"/>
    <col min="1285" max="1285" width="11.7109375" style="41" customWidth="1"/>
    <col min="1286" max="1286" width="7.00390625" style="41" customWidth="1"/>
    <col min="1287" max="1287" width="9.28125" style="41" customWidth="1"/>
    <col min="1288" max="1288" width="6.421875" style="41" customWidth="1"/>
    <col min="1289" max="1289" width="9.421875" style="41" customWidth="1"/>
    <col min="1290" max="1290" width="8.140625" style="41" customWidth="1"/>
    <col min="1291" max="1291" width="8.57421875" style="41" customWidth="1"/>
    <col min="1292" max="1292" width="6.421875" style="41" customWidth="1"/>
    <col min="1293" max="1293" width="22.8515625" style="41" customWidth="1"/>
    <col min="1294" max="1300" width="6.421875" style="41" customWidth="1"/>
    <col min="1301" max="1536" width="9.140625" style="41" customWidth="1"/>
    <col min="1537" max="1537" width="10.140625" style="41" customWidth="1"/>
    <col min="1538" max="1538" width="18.57421875" style="41" customWidth="1"/>
    <col min="1539" max="1539" width="11.140625" style="41" customWidth="1"/>
    <col min="1540" max="1540" width="7.57421875" style="41" customWidth="1"/>
    <col min="1541" max="1541" width="11.7109375" style="41" customWidth="1"/>
    <col min="1542" max="1542" width="7.00390625" style="41" customWidth="1"/>
    <col min="1543" max="1543" width="9.28125" style="41" customWidth="1"/>
    <col min="1544" max="1544" width="6.421875" style="41" customWidth="1"/>
    <col min="1545" max="1545" width="9.421875" style="41" customWidth="1"/>
    <col min="1546" max="1546" width="8.140625" style="41" customWidth="1"/>
    <col min="1547" max="1547" width="8.57421875" style="41" customWidth="1"/>
    <col min="1548" max="1548" width="6.421875" style="41" customWidth="1"/>
    <col min="1549" max="1549" width="22.8515625" style="41" customWidth="1"/>
    <col min="1550" max="1556" width="6.421875" style="41" customWidth="1"/>
    <col min="1557" max="1792" width="9.140625" style="41" customWidth="1"/>
    <col min="1793" max="1793" width="10.140625" style="41" customWidth="1"/>
    <col min="1794" max="1794" width="18.57421875" style="41" customWidth="1"/>
    <col min="1795" max="1795" width="11.140625" style="41" customWidth="1"/>
    <col min="1796" max="1796" width="7.57421875" style="41" customWidth="1"/>
    <col min="1797" max="1797" width="11.7109375" style="41" customWidth="1"/>
    <col min="1798" max="1798" width="7.00390625" style="41" customWidth="1"/>
    <col min="1799" max="1799" width="9.28125" style="41" customWidth="1"/>
    <col min="1800" max="1800" width="6.421875" style="41" customWidth="1"/>
    <col min="1801" max="1801" width="9.421875" style="41" customWidth="1"/>
    <col min="1802" max="1802" width="8.140625" style="41" customWidth="1"/>
    <col min="1803" max="1803" width="8.57421875" style="41" customWidth="1"/>
    <col min="1804" max="1804" width="6.421875" style="41" customWidth="1"/>
    <col min="1805" max="1805" width="22.8515625" style="41" customWidth="1"/>
    <col min="1806" max="1812" width="6.421875" style="41" customWidth="1"/>
    <col min="1813" max="2048" width="9.140625" style="41" customWidth="1"/>
    <col min="2049" max="2049" width="10.140625" style="41" customWidth="1"/>
    <col min="2050" max="2050" width="18.57421875" style="41" customWidth="1"/>
    <col min="2051" max="2051" width="11.140625" style="41" customWidth="1"/>
    <col min="2052" max="2052" width="7.57421875" style="41" customWidth="1"/>
    <col min="2053" max="2053" width="11.7109375" style="41" customWidth="1"/>
    <col min="2054" max="2054" width="7.00390625" style="41" customWidth="1"/>
    <col min="2055" max="2055" width="9.28125" style="41" customWidth="1"/>
    <col min="2056" max="2056" width="6.421875" style="41" customWidth="1"/>
    <col min="2057" max="2057" width="9.421875" style="41" customWidth="1"/>
    <col min="2058" max="2058" width="8.140625" style="41" customWidth="1"/>
    <col min="2059" max="2059" width="8.57421875" style="41" customWidth="1"/>
    <col min="2060" max="2060" width="6.421875" style="41" customWidth="1"/>
    <col min="2061" max="2061" width="22.8515625" style="41" customWidth="1"/>
    <col min="2062" max="2068" width="6.421875" style="41" customWidth="1"/>
    <col min="2069" max="2304" width="9.140625" style="41" customWidth="1"/>
    <col min="2305" max="2305" width="10.140625" style="41" customWidth="1"/>
    <col min="2306" max="2306" width="18.57421875" style="41" customWidth="1"/>
    <col min="2307" max="2307" width="11.140625" style="41" customWidth="1"/>
    <col min="2308" max="2308" width="7.57421875" style="41" customWidth="1"/>
    <col min="2309" max="2309" width="11.7109375" style="41" customWidth="1"/>
    <col min="2310" max="2310" width="7.00390625" style="41" customWidth="1"/>
    <col min="2311" max="2311" width="9.28125" style="41" customWidth="1"/>
    <col min="2312" max="2312" width="6.421875" style="41" customWidth="1"/>
    <col min="2313" max="2313" width="9.421875" style="41" customWidth="1"/>
    <col min="2314" max="2314" width="8.140625" style="41" customWidth="1"/>
    <col min="2315" max="2315" width="8.57421875" style="41" customWidth="1"/>
    <col min="2316" max="2316" width="6.421875" style="41" customWidth="1"/>
    <col min="2317" max="2317" width="22.8515625" style="41" customWidth="1"/>
    <col min="2318" max="2324" width="6.421875" style="41" customWidth="1"/>
    <col min="2325" max="2560" width="9.140625" style="41" customWidth="1"/>
    <col min="2561" max="2561" width="10.140625" style="41" customWidth="1"/>
    <col min="2562" max="2562" width="18.57421875" style="41" customWidth="1"/>
    <col min="2563" max="2563" width="11.140625" style="41" customWidth="1"/>
    <col min="2564" max="2564" width="7.57421875" style="41" customWidth="1"/>
    <col min="2565" max="2565" width="11.7109375" style="41" customWidth="1"/>
    <col min="2566" max="2566" width="7.00390625" style="41" customWidth="1"/>
    <col min="2567" max="2567" width="9.28125" style="41" customWidth="1"/>
    <col min="2568" max="2568" width="6.421875" style="41" customWidth="1"/>
    <col min="2569" max="2569" width="9.421875" style="41" customWidth="1"/>
    <col min="2570" max="2570" width="8.140625" style="41" customWidth="1"/>
    <col min="2571" max="2571" width="8.57421875" style="41" customWidth="1"/>
    <col min="2572" max="2572" width="6.421875" style="41" customWidth="1"/>
    <col min="2573" max="2573" width="22.8515625" style="41" customWidth="1"/>
    <col min="2574" max="2580" width="6.421875" style="41" customWidth="1"/>
    <col min="2581" max="2816" width="9.140625" style="41" customWidth="1"/>
    <col min="2817" max="2817" width="10.140625" style="41" customWidth="1"/>
    <col min="2818" max="2818" width="18.57421875" style="41" customWidth="1"/>
    <col min="2819" max="2819" width="11.140625" style="41" customWidth="1"/>
    <col min="2820" max="2820" width="7.57421875" style="41" customWidth="1"/>
    <col min="2821" max="2821" width="11.7109375" style="41" customWidth="1"/>
    <col min="2822" max="2822" width="7.00390625" style="41" customWidth="1"/>
    <col min="2823" max="2823" width="9.28125" style="41" customWidth="1"/>
    <col min="2824" max="2824" width="6.421875" style="41" customWidth="1"/>
    <col min="2825" max="2825" width="9.421875" style="41" customWidth="1"/>
    <col min="2826" max="2826" width="8.140625" style="41" customWidth="1"/>
    <col min="2827" max="2827" width="8.57421875" style="41" customWidth="1"/>
    <col min="2828" max="2828" width="6.421875" style="41" customWidth="1"/>
    <col min="2829" max="2829" width="22.8515625" style="41" customWidth="1"/>
    <col min="2830" max="2836" width="6.421875" style="41" customWidth="1"/>
    <col min="2837" max="3072" width="9.140625" style="41" customWidth="1"/>
    <col min="3073" max="3073" width="10.140625" style="41" customWidth="1"/>
    <col min="3074" max="3074" width="18.57421875" style="41" customWidth="1"/>
    <col min="3075" max="3075" width="11.140625" style="41" customWidth="1"/>
    <col min="3076" max="3076" width="7.57421875" style="41" customWidth="1"/>
    <col min="3077" max="3077" width="11.7109375" style="41" customWidth="1"/>
    <col min="3078" max="3078" width="7.00390625" style="41" customWidth="1"/>
    <col min="3079" max="3079" width="9.28125" style="41" customWidth="1"/>
    <col min="3080" max="3080" width="6.421875" style="41" customWidth="1"/>
    <col min="3081" max="3081" width="9.421875" style="41" customWidth="1"/>
    <col min="3082" max="3082" width="8.140625" style="41" customWidth="1"/>
    <col min="3083" max="3083" width="8.57421875" style="41" customWidth="1"/>
    <col min="3084" max="3084" width="6.421875" style="41" customWidth="1"/>
    <col min="3085" max="3085" width="22.8515625" style="41" customWidth="1"/>
    <col min="3086" max="3092" width="6.421875" style="41" customWidth="1"/>
    <col min="3093" max="3328" width="9.140625" style="41" customWidth="1"/>
    <col min="3329" max="3329" width="10.140625" style="41" customWidth="1"/>
    <col min="3330" max="3330" width="18.57421875" style="41" customWidth="1"/>
    <col min="3331" max="3331" width="11.140625" style="41" customWidth="1"/>
    <col min="3332" max="3332" width="7.57421875" style="41" customWidth="1"/>
    <col min="3333" max="3333" width="11.7109375" style="41" customWidth="1"/>
    <col min="3334" max="3334" width="7.00390625" style="41" customWidth="1"/>
    <col min="3335" max="3335" width="9.28125" style="41" customWidth="1"/>
    <col min="3336" max="3336" width="6.421875" style="41" customWidth="1"/>
    <col min="3337" max="3337" width="9.421875" style="41" customWidth="1"/>
    <col min="3338" max="3338" width="8.140625" style="41" customWidth="1"/>
    <col min="3339" max="3339" width="8.57421875" style="41" customWidth="1"/>
    <col min="3340" max="3340" width="6.421875" style="41" customWidth="1"/>
    <col min="3341" max="3341" width="22.8515625" style="41" customWidth="1"/>
    <col min="3342" max="3348" width="6.421875" style="41" customWidth="1"/>
    <col min="3349" max="3584" width="9.140625" style="41" customWidth="1"/>
    <col min="3585" max="3585" width="10.140625" style="41" customWidth="1"/>
    <col min="3586" max="3586" width="18.57421875" style="41" customWidth="1"/>
    <col min="3587" max="3587" width="11.140625" style="41" customWidth="1"/>
    <col min="3588" max="3588" width="7.57421875" style="41" customWidth="1"/>
    <col min="3589" max="3589" width="11.7109375" style="41" customWidth="1"/>
    <col min="3590" max="3590" width="7.00390625" style="41" customWidth="1"/>
    <col min="3591" max="3591" width="9.28125" style="41" customWidth="1"/>
    <col min="3592" max="3592" width="6.421875" style="41" customWidth="1"/>
    <col min="3593" max="3593" width="9.421875" style="41" customWidth="1"/>
    <col min="3594" max="3594" width="8.140625" style="41" customWidth="1"/>
    <col min="3595" max="3595" width="8.57421875" style="41" customWidth="1"/>
    <col min="3596" max="3596" width="6.421875" style="41" customWidth="1"/>
    <col min="3597" max="3597" width="22.8515625" style="41" customWidth="1"/>
    <col min="3598" max="3604" width="6.421875" style="41" customWidth="1"/>
    <col min="3605" max="3840" width="9.140625" style="41" customWidth="1"/>
    <col min="3841" max="3841" width="10.140625" style="41" customWidth="1"/>
    <col min="3842" max="3842" width="18.57421875" style="41" customWidth="1"/>
    <col min="3843" max="3843" width="11.140625" style="41" customWidth="1"/>
    <col min="3844" max="3844" width="7.57421875" style="41" customWidth="1"/>
    <col min="3845" max="3845" width="11.7109375" style="41" customWidth="1"/>
    <col min="3846" max="3846" width="7.00390625" style="41" customWidth="1"/>
    <col min="3847" max="3847" width="9.28125" style="41" customWidth="1"/>
    <col min="3848" max="3848" width="6.421875" style="41" customWidth="1"/>
    <col min="3849" max="3849" width="9.421875" style="41" customWidth="1"/>
    <col min="3850" max="3850" width="8.140625" style="41" customWidth="1"/>
    <col min="3851" max="3851" width="8.57421875" style="41" customWidth="1"/>
    <col min="3852" max="3852" width="6.421875" style="41" customWidth="1"/>
    <col min="3853" max="3853" width="22.8515625" style="41" customWidth="1"/>
    <col min="3854" max="3860" width="6.421875" style="41" customWidth="1"/>
    <col min="3861" max="4096" width="9.140625" style="41" customWidth="1"/>
    <col min="4097" max="4097" width="10.140625" style="41" customWidth="1"/>
    <col min="4098" max="4098" width="18.57421875" style="41" customWidth="1"/>
    <col min="4099" max="4099" width="11.140625" style="41" customWidth="1"/>
    <col min="4100" max="4100" width="7.57421875" style="41" customWidth="1"/>
    <col min="4101" max="4101" width="11.7109375" style="41" customWidth="1"/>
    <col min="4102" max="4102" width="7.00390625" style="41" customWidth="1"/>
    <col min="4103" max="4103" width="9.28125" style="41" customWidth="1"/>
    <col min="4104" max="4104" width="6.421875" style="41" customWidth="1"/>
    <col min="4105" max="4105" width="9.421875" style="41" customWidth="1"/>
    <col min="4106" max="4106" width="8.140625" style="41" customWidth="1"/>
    <col min="4107" max="4107" width="8.57421875" style="41" customWidth="1"/>
    <col min="4108" max="4108" width="6.421875" style="41" customWidth="1"/>
    <col min="4109" max="4109" width="22.8515625" style="41" customWidth="1"/>
    <col min="4110" max="4116" width="6.421875" style="41" customWidth="1"/>
    <col min="4117" max="4352" width="9.140625" style="41" customWidth="1"/>
    <col min="4353" max="4353" width="10.140625" style="41" customWidth="1"/>
    <col min="4354" max="4354" width="18.57421875" style="41" customWidth="1"/>
    <col min="4355" max="4355" width="11.140625" style="41" customWidth="1"/>
    <col min="4356" max="4356" width="7.57421875" style="41" customWidth="1"/>
    <col min="4357" max="4357" width="11.7109375" style="41" customWidth="1"/>
    <col min="4358" max="4358" width="7.00390625" style="41" customWidth="1"/>
    <col min="4359" max="4359" width="9.28125" style="41" customWidth="1"/>
    <col min="4360" max="4360" width="6.421875" style="41" customWidth="1"/>
    <col min="4361" max="4361" width="9.421875" style="41" customWidth="1"/>
    <col min="4362" max="4362" width="8.140625" style="41" customWidth="1"/>
    <col min="4363" max="4363" width="8.57421875" style="41" customWidth="1"/>
    <col min="4364" max="4364" width="6.421875" style="41" customWidth="1"/>
    <col min="4365" max="4365" width="22.8515625" style="41" customWidth="1"/>
    <col min="4366" max="4372" width="6.421875" style="41" customWidth="1"/>
    <col min="4373" max="4608" width="9.140625" style="41" customWidth="1"/>
    <col min="4609" max="4609" width="10.140625" style="41" customWidth="1"/>
    <col min="4610" max="4610" width="18.57421875" style="41" customWidth="1"/>
    <col min="4611" max="4611" width="11.140625" style="41" customWidth="1"/>
    <col min="4612" max="4612" width="7.57421875" style="41" customWidth="1"/>
    <col min="4613" max="4613" width="11.7109375" style="41" customWidth="1"/>
    <col min="4614" max="4614" width="7.00390625" style="41" customWidth="1"/>
    <col min="4615" max="4615" width="9.28125" style="41" customWidth="1"/>
    <col min="4616" max="4616" width="6.421875" style="41" customWidth="1"/>
    <col min="4617" max="4617" width="9.421875" style="41" customWidth="1"/>
    <col min="4618" max="4618" width="8.140625" style="41" customWidth="1"/>
    <col min="4619" max="4619" width="8.57421875" style="41" customWidth="1"/>
    <col min="4620" max="4620" width="6.421875" style="41" customWidth="1"/>
    <col min="4621" max="4621" width="22.8515625" style="41" customWidth="1"/>
    <col min="4622" max="4628" width="6.421875" style="41" customWidth="1"/>
    <col min="4629" max="4864" width="9.140625" style="41" customWidth="1"/>
    <col min="4865" max="4865" width="10.140625" style="41" customWidth="1"/>
    <col min="4866" max="4866" width="18.57421875" style="41" customWidth="1"/>
    <col min="4867" max="4867" width="11.140625" style="41" customWidth="1"/>
    <col min="4868" max="4868" width="7.57421875" style="41" customWidth="1"/>
    <col min="4869" max="4869" width="11.7109375" style="41" customWidth="1"/>
    <col min="4870" max="4870" width="7.00390625" style="41" customWidth="1"/>
    <col min="4871" max="4871" width="9.28125" style="41" customWidth="1"/>
    <col min="4872" max="4872" width="6.421875" style="41" customWidth="1"/>
    <col min="4873" max="4873" width="9.421875" style="41" customWidth="1"/>
    <col min="4874" max="4874" width="8.140625" style="41" customWidth="1"/>
    <col min="4875" max="4875" width="8.57421875" style="41" customWidth="1"/>
    <col min="4876" max="4876" width="6.421875" style="41" customWidth="1"/>
    <col min="4877" max="4877" width="22.8515625" style="41" customWidth="1"/>
    <col min="4878" max="4884" width="6.421875" style="41" customWidth="1"/>
    <col min="4885" max="5120" width="9.140625" style="41" customWidth="1"/>
    <col min="5121" max="5121" width="10.140625" style="41" customWidth="1"/>
    <col min="5122" max="5122" width="18.57421875" style="41" customWidth="1"/>
    <col min="5123" max="5123" width="11.140625" style="41" customWidth="1"/>
    <col min="5124" max="5124" width="7.57421875" style="41" customWidth="1"/>
    <col min="5125" max="5125" width="11.7109375" style="41" customWidth="1"/>
    <col min="5126" max="5126" width="7.00390625" style="41" customWidth="1"/>
    <col min="5127" max="5127" width="9.28125" style="41" customWidth="1"/>
    <col min="5128" max="5128" width="6.421875" style="41" customWidth="1"/>
    <col min="5129" max="5129" width="9.421875" style="41" customWidth="1"/>
    <col min="5130" max="5130" width="8.140625" style="41" customWidth="1"/>
    <col min="5131" max="5131" width="8.57421875" style="41" customWidth="1"/>
    <col min="5132" max="5132" width="6.421875" style="41" customWidth="1"/>
    <col min="5133" max="5133" width="22.8515625" style="41" customWidth="1"/>
    <col min="5134" max="5140" width="6.421875" style="41" customWidth="1"/>
    <col min="5141" max="5376" width="9.140625" style="41" customWidth="1"/>
    <col min="5377" max="5377" width="10.140625" style="41" customWidth="1"/>
    <col min="5378" max="5378" width="18.57421875" style="41" customWidth="1"/>
    <col min="5379" max="5379" width="11.140625" style="41" customWidth="1"/>
    <col min="5380" max="5380" width="7.57421875" style="41" customWidth="1"/>
    <col min="5381" max="5381" width="11.7109375" style="41" customWidth="1"/>
    <col min="5382" max="5382" width="7.00390625" style="41" customWidth="1"/>
    <col min="5383" max="5383" width="9.28125" style="41" customWidth="1"/>
    <col min="5384" max="5384" width="6.421875" style="41" customWidth="1"/>
    <col min="5385" max="5385" width="9.421875" style="41" customWidth="1"/>
    <col min="5386" max="5386" width="8.140625" style="41" customWidth="1"/>
    <col min="5387" max="5387" width="8.57421875" style="41" customWidth="1"/>
    <col min="5388" max="5388" width="6.421875" style="41" customWidth="1"/>
    <col min="5389" max="5389" width="22.8515625" style="41" customWidth="1"/>
    <col min="5390" max="5396" width="6.421875" style="41" customWidth="1"/>
    <col min="5397" max="5632" width="9.140625" style="41" customWidth="1"/>
    <col min="5633" max="5633" width="10.140625" style="41" customWidth="1"/>
    <col min="5634" max="5634" width="18.57421875" style="41" customWidth="1"/>
    <col min="5635" max="5635" width="11.140625" style="41" customWidth="1"/>
    <col min="5636" max="5636" width="7.57421875" style="41" customWidth="1"/>
    <col min="5637" max="5637" width="11.7109375" style="41" customWidth="1"/>
    <col min="5638" max="5638" width="7.00390625" style="41" customWidth="1"/>
    <col min="5639" max="5639" width="9.28125" style="41" customWidth="1"/>
    <col min="5640" max="5640" width="6.421875" style="41" customWidth="1"/>
    <col min="5641" max="5641" width="9.421875" style="41" customWidth="1"/>
    <col min="5642" max="5642" width="8.140625" style="41" customWidth="1"/>
    <col min="5643" max="5643" width="8.57421875" style="41" customWidth="1"/>
    <col min="5644" max="5644" width="6.421875" style="41" customWidth="1"/>
    <col min="5645" max="5645" width="22.8515625" style="41" customWidth="1"/>
    <col min="5646" max="5652" width="6.421875" style="41" customWidth="1"/>
    <col min="5653" max="5888" width="9.140625" style="41" customWidth="1"/>
    <col min="5889" max="5889" width="10.140625" style="41" customWidth="1"/>
    <col min="5890" max="5890" width="18.57421875" style="41" customWidth="1"/>
    <col min="5891" max="5891" width="11.140625" style="41" customWidth="1"/>
    <col min="5892" max="5892" width="7.57421875" style="41" customWidth="1"/>
    <col min="5893" max="5893" width="11.7109375" style="41" customWidth="1"/>
    <col min="5894" max="5894" width="7.00390625" style="41" customWidth="1"/>
    <col min="5895" max="5895" width="9.28125" style="41" customWidth="1"/>
    <col min="5896" max="5896" width="6.421875" style="41" customWidth="1"/>
    <col min="5897" max="5897" width="9.421875" style="41" customWidth="1"/>
    <col min="5898" max="5898" width="8.140625" style="41" customWidth="1"/>
    <col min="5899" max="5899" width="8.57421875" style="41" customWidth="1"/>
    <col min="5900" max="5900" width="6.421875" style="41" customWidth="1"/>
    <col min="5901" max="5901" width="22.8515625" style="41" customWidth="1"/>
    <col min="5902" max="5908" width="6.421875" style="41" customWidth="1"/>
    <col min="5909" max="6144" width="9.140625" style="41" customWidth="1"/>
    <col min="6145" max="6145" width="10.140625" style="41" customWidth="1"/>
    <col min="6146" max="6146" width="18.57421875" style="41" customWidth="1"/>
    <col min="6147" max="6147" width="11.140625" style="41" customWidth="1"/>
    <col min="6148" max="6148" width="7.57421875" style="41" customWidth="1"/>
    <col min="6149" max="6149" width="11.7109375" style="41" customWidth="1"/>
    <col min="6150" max="6150" width="7.00390625" style="41" customWidth="1"/>
    <col min="6151" max="6151" width="9.28125" style="41" customWidth="1"/>
    <col min="6152" max="6152" width="6.421875" style="41" customWidth="1"/>
    <col min="6153" max="6153" width="9.421875" style="41" customWidth="1"/>
    <col min="6154" max="6154" width="8.140625" style="41" customWidth="1"/>
    <col min="6155" max="6155" width="8.57421875" style="41" customWidth="1"/>
    <col min="6156" max="6156" width="6.421875" style="41" customWidth="1"/>
    <col min="6157" max="6157" width="22.8515625" style="41" customWidth="1"/>
    <col min="6158" max="6164" width="6.421875" style="41" customWidth="1"/>
    <col min="6165" max="6400" width="9.140625" style="41" customWidth="1"/>
    <col min="6401" max="6401" width="10.140625" style="41" customWidth="1"/>
    <col min="6402" max="6402" width="18.57421875" style="41" customWidth="1"/>
    <col min="6403" max="6403" width="11.140625" style="41" customWidth="1"/>
    <col min="6404" max="6404" width="7.57421875" style="41" customWidth="1"/>
    <col min="6405" max="6405" width="11.7109375" style="41" customWidth="1"/>
    <col min="6406" max="6406" width="7.00390625" style="41" customWidth="1"/>
    <col min="6407" max="6407" width="9.28125" style="41" customWidth="1"/>
    <col min="6408" max="6408" width="6.421875" style="41" customWidth="1"/>
    <col min="6409" max="6409" width="9.421875" style="41" customWidth="1"/>
    <col min="6410" max="6410" width="8.140625" style="41" customWidth="1"/>
    <col min="6411" max="6411" width="8.57421875" style="41" customWidth="1"/>
    <col min="6412" max="6412" width="6.421875" style="41" customWidth="1"/>
    <col min="6413" max="6413" width="22.8515625" style="41" customWidth="1"/>
    <col min="6414" max="6420" width="6.421875" style="41" customWidth="1"/>
    <col min="6421" max="6656" width="9.140625" style="41" customWidth="1"/>
    <col min="6657" max="6657" width="10.140625" style="41" customWidth="1"/>
    <col min="6658" max="6658" width="18.57421875" style="41" customWidth="1"/>
    <col min="6659" max="6659" width="11.140625" style="41" customWidth="1"/>
    <col min="6660" max="6660" width="7.57421875" style="41" customWidth="1"/>
    <col min="6661" max="6661" width="11.7109375" style="41" customWidth="1"/>
    <col min="6662" max="6662" width="7.00390625" style="41" customWidth="1"/>
    <col min="6663" max="6663" width="9.28125" style="41" customWidth="1"/>
    <col min="6664" max="6664" width="6.421875" style="41" customWidth="1"/>
    <col min="6665" max="6665" width="9.421875" style="41" customWidth="1"/>
    <col min="6666" max="6666" width="8.140625" style="41" customWidth="1"/>
    <col min="6667" max="6667" width="8.57421875" style="41" customWidth="1"/>
    <col min="6668" max="6668" width="6.421875" style="41" customWidth="1"/>
    <col min="6669" max="6669" width="22.8515625" style="41" customWidth="1"/>
    <col min="6670" max="6676" width="6.421875" style="41" customWidth="1"/>
    <col min="6677" max="6912" width="9.140625" style="41" customWidth="1"/>
    <col min="6913" max="6913" width="10.140625" style="41" customWidth="1"/>
    <col min="6914" max="6914" width="18.57421875" style="41" customWidth="1"/>
    <col min="6915" max="6915" width="11.140625" style="41" customWidth="1"/>
    <col min="6916" max="6916" width="7.57421875" style="41" customWidth="1"/>
    <col min="6917" max="6917" width="11.7109375" style="41" customWidth="1"/>
    <col min="6918" max="6918" width="7.00390625" style="41" customWidth="1"/>
    <col min="6919" max="6919" width="9.28125" style="41" customWidth="1"/>
    <col min="6920" max="6920" width="6.421875" style="41" customWidth="1"/>
    <col min="6921" max="6921" width="9.421875" style="41" customWidth="1"/>
    <col min="6922" max="6922" width="8.140625" style="41" customWidth="1"/>
    <col min="6923" max="6923" width="8.57421875" style="41" customWidth="1"/>
    <col min="6924" max="6924" width="6.421875" style="41" customWidth="1"/>
    <col min="6925" max="6925" width="22.8515625" style="41" customWidth="1"/>
    <col min="6926" max="6932" width="6.421875" style="41" customWidth="1"/>
    <col min="6933" max="7168" width="9.140625" style="41" customWidth="1"/>
    <col min="7169" max="7169" width="10.140625" style="41" customWidth="1"/>
    <col min="7170" max="7170" width="18.57421875" style="41" customWidth="1"/>
    <col min="7171" max="7171" width="11.140625" style="41" customWidth="1"/>
    <col min="7172" max="7172" width="7.57421875" style="41" customWidth="1"/>
    <col min="7173" max="7173" width="11.7109375" style="41" customWidth="1"/>
    <col min="7174" max="7174" width="7.00390625" style="41" customWidth="1"/>
    <col min="7175" max="7175" width="9.28125" style="41" customWidth="1"/>
    <col min="7176" max="7176" width="6.421875" style="41" customWidth="1"/>
    <col min="7177" max="7177" width="9.421875" style="41" customWidth="1"/>
    <col min="7178" max="7178" width="8.140625" style="41" customWidth="1"/>
    <col min="7179" max="7179" width="8.57421875" style="41" customWidth="1"/>
    <col min="7180" max="7180" width="6.421875" style="41" customWidth="1"/>
    <col min="7181" max="7181" width="22.8515625" style="41" customWidth="1"/>
    <col min="7182" max="7188" width="6.421875" style="41" customWidth="1"/>
    <col min="7189" max="7424" width="9.140625" style="41" customWidth="1"/>
    <col min="7425" max="7425" width="10.140625" style="41" customWidth="1"/>
    <col min="7426" max="7426" width="18.57421875" style="41" customWidth="1"/>
    <col min="7427" max="7427" width="11.140625" style="41" customWidth="1"/>
    <col min="7428" max="7428" width="7.57421875" style="41" customWidth="1"/>
    <col min="7429" max="7429" width="11.7109375" style="41" customWidth="1"/>
    <col min="7430" max="7430" width="7.00390625" style="41" customWidth="1"/>
    <col min="7431" max="7431" width="9.28125" style="41" customWidth="1"/>
    <col min="7432" max="7432" width="6.421875" style="41" customWidth="1"/>
    <col min="7433" max="7433" width="9.421875" style="41" customWidth="1"/>
    <col min="7434" max="7434" width="8.140625" style="41" customWidth="1"/>
    <col min="7435" max="7435" width="8.57421875" style="41" customWidth="1"/>
    <col min="7436" max="7436" width="6.421875" style="41" customWidth="1"/>
    <col min="7437" max="7437" width="22.8515625" style="41" customWidth="1"/>
    <col min="7438" max="7444" width="6.421875" style="41" customWidth="1"/>
    <col min="7445" max="7680" width="9.140625" style="41" customWidth="1"/>
    <col min="7681" max="7681" width="10.140625" style="41" customWidth="1"/>
    <col min="7682" max="7682" width="18.57421875" style="41" customWidth="1"/>
    <col min="7683" max="7683" width="11.140625" style="41" customWidth="1"/>
    <col min="7684" max="7684" width="7.57421875" style="41" customWidth="1"/>
    <col min="7685" max="7685" width="11.7109375" style="41" customWidth="1"/>
    <col min="7686" max="7686" width="7.00390625" style="41" customWidth="1"/>
    <col min="7687" max="7687" width="9.28125" style="41" customWidth="1"/>
    <col min="7688" max="7688" width="6.421875" style="41" customWidth="1"/>
    <col min="7689" max="7689" width="9.421875" style="41" customWidth="1"/>
    <col min="7690" max="7690" width="8.140625" style="41" customWidth="1"/>
    <col min="7691" max="7691" width="8.57421875" style="41" customWidth="1"/>
    <col min="7692" max="7692" width="6.421875" style="41" customWidth="1"/>
    <col min="7693" max="7693" width="22.8515625" style="41" customWidth="1"/>
    <col min="7694" max="7700" width="6.421875" style="41" customWidth="1"/>
    <col min="7701" max="7936" width="9.140625" style="41" customWidth="1"/>
    <col min="7937" max="7937" width="10.140625" style="41" customWidth="1"/>
    <col min="7938" max="7938" width="18.57421875" style="41" customWidth="1"/>
    <col min="7939" max="7939" width="11.140625" style="41" customWidth="1"/>
    <col min="7940" max="7940" width="7.57421875" style="41" customWidth="1"/>
    <col min="7941" max="7941" width="11.7109375" style="41" customWidth="1"/>
    <col min="7942" max="7942" width="7.00390625" style="41" customWidth="1"/>
    <col min="7943" max="7943" width="9.28125" style="41" customWidth="1"/>
    <col min="7944" max="7944" width="6.421875" style="41" customWidth="1"/>
    <col min="7945" max="7945" width="9.421875" style="41" customWidth="1"/>
    <col min="7946" max="7946" width="8.140625" style="41" customWidth="1"/>
    <col min="7947" max="7947" width="8.57421875" style="41" customWidth="1"/>
    <col min="7948" max="7948" width="6.421875" style="41" customWidth="1"/>
    <col min="7949" max="7949" width="22.8515625" style="41" customWidth="1"/>
    <col min="7950" max="7956" width="6.421875" style="41" customWidth="1"/>
    <col min="7957" max="8192" width="9.140625" style="41" customWidth="1"/>
    <col min="8193" max="8193" width="10.140625" style="41" customWidth="1"/>
    <col min="8194" max="8194" width="18.57421875" style="41" customWidth="1"/>
    <col min="8195" max="8195" width="11.140625" style="41" customWidth="1"/>
    <col min="8196" max="8196" width="7.57421875" style="41" customWidth="1"/>
    <col min="8197" max="8197" width="11.7109375" style="41" customWidth="1"/>
    <col min="8198" max="8198" width="7.00390625" style="41" customWidth="1"/>
    <col min="8199" max="8199" width="9.28125" style="41" customWidth="1"/>
    <col min="8200" max="8200" width="6.421875" style="41" customWidth="1"/>
    <col min="8201" max="8201" width="9.421875" style="41" customWidth="1"/>
    <col min="8202" max="8202" width="8.140625" style="41" customWidth="1"/>
    <col min="8203" max="8203" width="8.57421875" style="41" customWidth="1"/>
    <col min="8204" max="8204" width="6.421875" style="41" customWidth="1"/>
    <col min="8205" max="8205" width="22.8515625" style="41" customWidth="1"/>
    <col min="8206" max="8212" width="6.421875" style="41" customWidth="1"/>
    <col min="8213" max="8448" width="9.140625" style="41" customWidth="1"/>
    <col min="8449" max="8449" width="10.140625" style="41" customWidth="1"/>
    <col min="8450" max="8450" width="18.57421875" style="41" customWidth="1"/>
    <col min="8451" max="8451" width="11.140625" style="41" customWidth="1"/>
    <col min="8452" max="8452" width="7.57421875" style="41" customWidth="1"/>
    <col min="8453" max="8453" width="11.7109375" style="41" customWidth="1"/>
    <col min="8454" max="8454" width="7.00390625" style="41" customWidth="1"/>
    <col min="8455" max="8455" width="9.28125" style="41" customWidth="1"/>
    <col min="8456" max="8456" width="6.421875" style="41" customWidth="1"/>
    <col min="8457" max="8457" width="9.421875" style="41" customWidth="1"/>
    <col min="8458" max="8458" width="8.140625" style="41" customWidth="1"/>
    <col min="8459" max="8459" width="8.57421875" style="41" customWidth="1"/>
    <col min="8460" max="8460" width="6.421875" style="41" customWidth="1"/>
    <col min="8461" max="8461" width="22.8515625" style="41" customWidth="1"/>
    <col min="8462" max="8468" width="6.421875" style="41" customWidth="1"/>
    <col min="8469" max="8704" width="9.140625" style="41" customWidth="1"/>
    <col min="8705" max="8705" width="10.140625" style="41" customWidth="1"/>
    <col min="8706" max="8706" width="18.57421875" style="41" customWidth="1"/>
    <col min="8707" max="8707" width="11.140625" style="41" customWidth="1"/>
    <col min="8708" max="8708" width="7.57421875" style="41" customWidth="1"/>
    <col min="8709" max="8709" width="11.7109375" style="41" customWidth="1"/>
    <col min="8710" max="8710" width="7.00390625" style="41" customWidth="1"/>
    <col min="8711" max="8711" width="9.28125" style="41" customWidth="1"/>
    <col min="8712" max="8712" width="6.421875" style="41" customWidth="1"/>
    <col min="8713" max="8713" width="9.421875" style="41" customWidth="1"/>
    <col min="8714" max="8714" width="8.140625" style="41" customWidth="1"/>
    <col min="8715" max="8715" width="8.57421875" style="41" customWidth="1"/>
    <col min="8716" max="8716" width="6.421875" style="41" customWidth="1"/>
    <col min="8717" max="8717" width="22.8515625" style="41" customWidth="1"/>
    <col min="8718" max="8724" width="6.421875" style="41" customWidth="1"/>
    <col min="8725" max="8960" width="9.140625" style="41" customWidth="1"/>
    <col min="8961" max="8961" width="10.140625" style="41" customWidth="1"/>
    <col min="8962" max="8962" width="18.57421875" style="41" customWidth="1"/>
    <col min="8963" max="8963" width="11.140625" style="41" customWidth="1"/>
    <col min="8964" max="8964" width="7.57421875" style="41" customWidth="1"/>
    <col min="8965" max="8965" width="11.7109375" style="41" customWidth="1"/>
    <col min="8966" max="8966" width="7.00390625" style="41" customWidth="1"/>
    <col min="8967" max="8967" width="9.28125" style="41" customWidth="1"/>
    <col min="8968" max="8968" width="6.421875" style="41" customWidth="1"/>
    <col min="8969" max="8969" width="9.421875" style="41" customWidth="1"/>
    <col min="8970" max="8970" width="8.140625" style="41" customWidth="1"/>
    <col min="8971" max="8971" width="8.57421875" style="41" customWidth="1"/>
    <col min="8972" max="8972" width="6.421875" style="41" customWidth="1"/>
    <col min="8973" max="8973" width="22.8515625" style="41" customWidth="1"/>
    <col min="8974" max="8980" width="6.421875" style="41" customWidth="1"/>
    <col min="8981" max="9216" width="9.140625" style="41" customWidth="1"/>
    <col min="9217" max="9217" width="10.140625" style="41" customWidth="1"/>
    <col min="9218" max="9218" width="18.57421875" style="41" customWidth="1"/>
    <col min="9219" max="9219" width="11.140625" style="41" customWidth="1"/>
    <col min="9220" max="9220" width="7.57421875" style="41" customWidth="1"/>
    <col min="9221" max="9221" width="11.7109375" style="41" customWidth="1"/>
    <col min="9222" max="9222" width="7.00390625" style="41" customWidth="1"/>
    <col min="9223" max="9223" width="9.28125" style="41" customWidth="1"/>
    <col min="9224" max="9224" width="6.421875" style="41" customWidth="1"/>
    <col min="9225" max="9225" width="9.421875" style="41" customWidth="1"/>
    <col min="9226" max="9226" width="8.140625" style="41" customWidth="1"/>
    <col min="9227" max="9227" width="8.57421875" style="41" customWidth="1"/>
    <col min="9228" max="9228" width="6.421875" style="41" customWidth="1"/>
    <col min="9229" max="9229" width="22.8515625" style="41" customWidth="1"/>
    <col min="9230" max="9236" width="6.421875" style="41" customWidth="1"/>
    <col min="9237" max="9472" width="9.140625" style="41" customWidth="1"/>
    <col min="9473" max="9473" width="10.140625" style="41" customWidth="1"/>
    <col min="9474" max="9474" width="18.57421875" style="41" customWidth="1"/>
    <col min="9475" max="9475" width="11.140625" style="41" customWidth="1"/>
    <col min="9476" max="9476" width="7.57421875" style="41" customWidth="1"/>
    <col min="9477" max="9477" width="11.7109375" style="41" customWidth="1"/>
    <col min="9478" max="9478" width="7.00390625" style="41" customWidth="1"/>
    <col min="9479" max="9479" width="9.28125" style="41" customWidth="1"/>
    <col min="9480" max="9480" width="6.421875" style="41" customWidth="1"/>
    <col min="9481" max="9481" width="9.421875" style="41" customWidth="1"/>
    <col min="9482" max="9482" width="8.140625" style="41" customWidth="1"/>
    <col min="9483" max="9483" width="8.57421875" style="41" customWidth="1"/>
    <col min="9484" max="9484" width="6.421875" style="41" customWidth="1"/>
    <col min="9485" max="9485" width="22.8515625" style="41" customWidth="1"/>
    <col min="9486" max="9492" width="6.421875" style="41" customWidth="1"/>
    <col min="9493" max="9728" width="9.140625" style="41" customWidth="1"/>
    <col min="9729" max="9729" width="10.140625" style="41" customWidth="1"/>
    <col min="9730" max="9730" width="18.57421875" style="41" customWidth="1"/>
    <col min="9731" max="9731" width="11.140625" style="41" customWidth="1"/>
    <col min="9732" max="9732" width="7.57421875" style="41" customWidth="1"/>
    <col min="9733" max="9733" width="11.7109375" style="41" customWidth="1"/>
    <col min="9734" max="9734" width="7.00390625" style="41" customWidth="1"/>
    <col min="9735" max="9735" width="9.28125" style="41" customWidth="1"/>
    <col min="9736" max="9736" width="6.421875" style="41" customWidth="1"/>
    <col min="9737" max="9737" width="9.421875" style="41" customWidth="1"/>
    <col min="9738" max="9738" width="8.140625" style="41" customWidth="1"/>
    <col min="9739" max="9739" width="8.57421875" style="41" customWidth="1"/>
    <col min="9740" max="9740" width="6.421875" style="41" customWidth="1"/>
    <col min="9741" max="9741" width="22.8515625" style="41" customWidth="1"/>
    <col min="9742" max="9748" width="6.421875" style="41" customWidth="1"/>
    <col min="9749" max="9984" width="9.140625" style="41" customWidth="1"/>
    <col min="9985" max="9985" width="10.140625" style="41" customWidth="1"/>
    <col min="9986" max="9986" width="18.57421875" style="41" customWidth="1"/>
    <col min="9987" max="9987" width="11.140625" style="41" customWidth="1"/>
    <col min="9988" max="9988" width="7.57421875" style="41" customWidth="1"/>
    <col min="9989" max="9989" width="11.7109375" style="41" customWidth="1"/>
    <col min="9990" max="9990" width="7.00390625" style="41" customWidth="1"/>
    <col min="9991" max="9991" width="9.28125" style="41" customWidth="1"/>
    <col min="9992" max="9992" width="6.421875" style="41" customWidth="1"/>
    <col min="9993" max="9993" width="9.421875" style="41" customWidth="1"/>
    <col min="9994" max="9994" width="8.140625" style="41" customWidth="1"/>
    <col min="9995" max="9995" width="8.57421875" style="41" customWidth="1"/>
    <col min="9996" max="9996" width="6.421875" style="41" customWidth="1"/>
    <col min="9997" max="9997" width="22.8515625" style="41" customWidth="1"/>
    <col min="9998" max="10004" width="6.421875" style="41" customWidth="1"/>
    <col min="10005" max="10240" width="9.140625" style="41" customWidth="1"/>
    <col min="10241" max="10241" width="10.140625" style="41" customWidth="1"/>
    <col min="10242" max="10242" width="18.57421875" style="41" customWidth="1"/>
    <col min="10243" max="10243" width="11.140625" style="41" customWidth="1"/>
    <col min="10244" max="10244" width="7.57421875" style="41" customWidth="1"/>
    <col min="10245" max="10245" width="11.7109375" style="41" customWidth="1"/>
    <col min="10246" max="10246" width="7.00390625" style="41" customWidth="1"/>
    <col min="10247" max="10247" width="9.28125" style="41" customWidth="1"/>
    <col min="10248" max="10248" width="6.421875" style="41" customWidth="1"/>
    <col min="10249" max="10249" width="9.421875" style="41" customWidth="1"/>
    <col min="10250" max="10250" width="8.140625" style="41" customWidth="1"/>
    <col min="10251" max="10251" width="8.57421875" style="41" customWidth="1"/>
    <col min="10252" max="10252" width="6.421875" style="41" customWidth="1"/>
    <col min="10253" max="10253" width="22.8515625" style="41" customWidth="1"/>
    <col min="10254" max="10260" width="6.421875" style="41" customWidth="1"/>
    <col min="10261" max="10496" width="9.140625" style="41" customWidth="1"/>
    <col min="10497" max="10497" width="10.140625" style="41" customWidth="1"/>
    <col min="10498" max="10498" width="18.57421875" style="41" customWidth="1"/>
    <col min="10499" max="10499" width="11.140625" style="41" customWidth="1"/>
    <col min="10500" max="10500" width="7.57421875" style="41" customWidth="1"/>
    <col min="10501" max="10501" width="11.7109375" style="41" customWidth="1"/>
    <col min="10502" max="10502" width="7.00390625" style="41" customWidth="1"/>
    <col min="10503" max="10503" width="9.28125" style="41" customWidth="1"/>
    <col min="10504" max="10504" width="6.421875" style="41" customWidth="1"/>
    <col min="10505" max="10505" width="9.421875" style="41" customWidth="1"/>
    <col min="10506" max="10506" width="8.140625" style="41" customWidth="1"/>
    <col min="10507" max="10507" width="8.57421875" style="41" customWidth="1"/>
    <col min="10508" max="10508" width="6.421875" style="41" customWidth="1"/>
    <col min="10509" max="10509" width="22.8515625" style="41" customWidth="1"/>
    <col min="10510" max="10516" width="6.421875" style="41" customWidth="1"/>
    <col min="10517" max="10752" width="9.140625" style="41" customWidth="1"/>
    <col min="10753" max="10753" width="10.140625" style="41" customWidth="1"/>
    <col min="10754" max="10754" width="18.57421875" style="41" customWidth="1"/>
    <col min="10755" max="10755" width="11.140625" style="41" customWidth="1"/>
    <col min="10756" max="10756" width="7.57421875" style="41" customWidth="1"/>
    <col min="10757" max="10757" width="11.7109375" style="41" customWidth="1"/>
    <col min="10758" max="10758" width="7.00390625" style="41" customWidth="1"/>
    <col min="10759" max="10759" width="9.28125" style="41" customWidth="1"/>
    <col min="10760" max="10760" width="6.421875" style="41" customWidth="1"/>
    <col min="10761" max="10761" width="9.421875" style="41" customWidth="1"/>
    <col min="10762" max="10762" width="8.140625" style="41" customWidth="1"/>
    <col min="10763" max="10763" width="8.57421875" style="41" customWidth="1"/>
    <col min="10764" max="10764" width="6.421875" style="41" customWidth="1"/>
    <col min="10765" max="10765" width="22.8515625" style="41" customWidth="1"/>
    <col min="10766" max="10772" width="6.421875" style="41" customWidth="1"/>
    <col min="10773" max="11008" width="9.140625" style="41" customWidth="1"/>
    <col min="11009" max="11009" width="10.140625" style="41" customWidth="1"/>
    <col min="11010" max="11010" width="18.57421875" style="41" customWidth="1"/>
    <col min="11011" max="11011" width="11.140625" style="41" customWidth="1"/>
    <col min="11012" max="11012" width="7.57421875" style="41" customWidth="1"/>
    <col min="11013" max="11013" width="11.7109375" style="41" customWidth="1"/>
    <col min="11014" max="11014" width="7.00390625" style="41" customWidth="1"/>
    <col min="11015" max="11015" width="9.28125" style="41" customWidth="1"/>
    <col min="11016" max="11016" width="6.421875" style="41" customWidth="1"/>
    <col min="11017" max="11017" width="9.421875" style="41" customWidth="1"/>
    <col min="11018" max="11018" width="8.140625" style="41" customWidth="1"/>
    <col min="11019" max="11019" width="8.57421875" style="41" customWidth="1"/>
    <col min="11020" max="11020" width="6.421875" style="41" customWidth="1"/>
    <col min="11021" max="11021" width="22.8515625" style="41" customWidth="1"/>
    <col min="11022" max="11028" width="6.421875" style="41" customWidth="1"/>
    <col min="11029" max="11264" width="9.140625" style="41" customWidth="1"/>
    <col min="11265" max="11265" width="10.140625" style="41" customWidth="1"/>
    <col min="11266" max="11266" width="18.57421875" style="41" customWidth="1"/>
    <col min="11267" max="11267" width="11.140625" style="41" customWidth="1"/>
    <col min="11268" max="11268" width="7.57421875" style="41" customWidth="1"/>
    <col min="11269" max="11269" width="11.7109375" style="41" customWidth="1"/>
    <col min="11270" max="11270" width="7.00390625" style="41" customWidth="1"/>
    <col min="11271" max="11271" width="9.28125" style="41" customWidth="1"/>
    <col min="11272" max="11272" width="6.421875" style="41" customWidth="1"/>
    <col min="11273" max="11273" width="9.421875" style="41" customWidth="1"/>
    <col min="11274" max="11274" width="8.140625" style="41" customWidth="1"/>
    <col min="11275" max="11275" width="8.57421875" style="41" customWidth="1"/>
    <col min="11276" max="11276" width="6.421875" style="41" customWidth="1"/>
    <col min="11277" max="11277" width="22.8515625" style="41" customWidth="1"/>
    <col min="11278" max="11284" width="6.421875" style="41" customWidth="1"/>
    <col min="11285" max="11520" width="9.140625" style="41" customWidth="1"/>
    <col min="11521" max="11521" width="10.140625" style="41" customWidth="1"/>
    <col min="11522" max="11522" width="18.57421875" style="41" customWidth="1"/>
    <col min="11523" max="11523" width="11.140625" style="41" customWidth="1"/>
    <col min="11524" max="11524" width="7.57421875" style="41" customWidth="1"/>
    <col min="11525" max="11525" width="11.7109375" style="41" customWidth="1"/>
    <col min="11526" max="11526" width="7.00390625" style="41" customWidth="1"/>
    <col min="11527" max="11527" width="9.28125" style="41" customWidth="1"/>
    <col min="11528" max="11528" width="6.421875" style="41" customWidth="1"/>
    <col min="11529" max="11529" width="9.421875" style="41" customWidth="1"/>
    <col min="11530" max="11530" width="8.140625" style="41" customWidth="1"/>
    <col min="11531" max="11531" width="8.57421875" style="41" customWidth="1"/>
    <col min="11532" max="11532" width="6.421875" style="41" customWidth="1"/>
    <col min="11533" max="11533" width="22.8515625" style="41" customWidth="1"/>
    <col min="11534" max="11540" width="6.421875" style="41" customWidth="1"/>
    <col min="11541" max="11776" width="9.140625" style="41" customWidth="1"/>
    <col min="11777" max="11777" width="10.140625" style="41" customWidth="1"/>
    <col min="11778" max="11778" width="18.57421875" style="41" customWidth="1"/>
    <col min="11779" max="11779" width="11.140625" style="41" customWidth="1"/>
    <col min="11780" max="11780" width="7.57421875" style="41" customWidth="1"/>
    <col min="11781" max="11781" width="11.7109375" style="41" customWidth="1"/>
    <col min="11782" max="11782" width="7.00390625" style="41" customWidth="1"/>
    <col min="11783" max="11783" width="9.28125" style="41" customWidth="1"/>
    <col min="11784" max="11784" width="6.421875" style="41" customWidth="1"/>
    <col min="11785" max="11785" width="9.421875" style="41" customWidth="1"/>
    <col min="11786" max="11786" width="8.140625" style="41" customWidth="1"/>
    <col min="11787" max="11787" width="8.57421875" style="41" customWidth="1"/>
    <col min="11788" max="11788" width="6.421875" style="41" customWidth="1"/>
    <col min="11789" max="11789" width="22.8515625" style="41" customWidth="1"/>
    <col min="11790" max="11796" width="6.421875" style="41" customWidth="1"/>
    <col min="11797" max="12032" width="9.140625" style="41" customWidth="1"/>
    <col min="12033" max="12033" width="10.140625" style="41" customWidth="1"/>
    <col min="12034" max="12034" width="18.57421875" style="41" customWidth="1"/>
    <col min="12035" max="12035" width="11.140625" style="41" customWidth="1"/>
    <col min="12036" max="12036" width="7.57421875" style="41" customWidth="1"/>
    <col min="12037" max="12037" width="11.7109375" style="41" customWidth="1"/>
    <col min="12038" max="12038" width="7.00390625" style="41" customWidth="1"/>
    <col min="12039" max="12039" width="9.28125" style="41" customWidth="1"/>
    <col min="12040" max="12040" width="6.421875" style="41" customWidth="1"/>
    <col min="12041" max="12041" width="9.421875" style="41" customWidth="1"/>
    <col min="12042" max="12042" width="8.140625" style="41" customWidth="1"/>
    <col min="12043" max="12043" width="8.57421875" style="41" customWidth="1"/>
    <col min="12044" max="12044" width="6.421875" style="41" customWidth="1"/>
    <col min="12045" max="12045" width="22.8515625" style="41" customWidth="1"/>
    <col min="12046" max="12052" width="6.421875" style="41" customWidth="1"/>
    <col min="12053" max="12288" width="9.140625" style="41" customWidth="1"/>
    <col min="12289" max="12289" width="10.140625" style="41" customWidth="1"/>
    <col min="12290" max="12290" width="18.57421875" style="41" customWidth="1"/>
    <col min="12291" max="12291" width="11.140625" style="41" customWidth="1"/>
    <col min="12292" max="12292" width="7.57421875" style="41" customWidth="1"/>
    <col min="12293" max="12293" width="11.7109375" style="41" customWidth="1"/>
    <col min="12294" max="12294" width="7.00390625" style="41" customWidth="1"/>
    <col min="12295" max="12295" width="9.28125" style="41" customWidth="1"/>
    <col min="12296" max="12296" width="6.421875" style="41" customWidth="1"/>
    <col min="12297" max="12297" width="9.421875" style="41" customWidth="1"/>
    <col min="12298" max="12298" width="8.140625" style="41" customWidth="1"/>
    <col min="12299" max="12299" width="8.57421875" style="41" customWidth="1"/>
    <col min="12300" max="12300" width="6.421875" style="41" customWidth="1"/>
    <col min="12301" max="12301" width="22.8515625" style="41" customWidth="1"/>
    <col min="12302" max="12308" width="6.421875" style="41" customWidth="1"/>
    <col min="12309" max="12544" width="9.140625" style="41" customWidth="1"/>
    <col min="12545" max="12545" width="10.140625" style="41" customWidth="1"/>
    <col min="12546" max="12546" width="18.57421875" style="41" customWidth="1"/>
    <col min="12547" max="12547" width="11.140625" style="41" customWidth="1"/>
    <col min="12548" max="12548" width="7.57421875" style="41" customWidth="1"/>
    <col min="12549" max="12549" width="11.7109375" style="41" customWidth="1"/>
    <col min="12550" max="12550" width="7.00390625" style="41" customWidth="1"/>
    <col min="12551" max="12551" width="9.28125" style="41" customWidth="1"/>
    <col min="12552" max="12552" width="6.421875" style="41" customWidth="1"/>
    <col min="12553" max="12553" width="9.421875" style="41" customWidth="1"/>
    <col min="12554" max="12554" width="8.140625" style="41" customWidth="1"/>
    <col min="12555" max="12555" width="8.57421875" style="41" customWidth="1"/>
    <col min="12556" max="12556" width="6.421875" style="41" customWidth="1"/>
    <col min="12557" max="12557" width="22.8515625" style="41" customWidth="1"/>
    <col min="12558" max="12564" width="6.421875" style="41" customWidth="1"/>
    <col min="12565" max="12800" width="9.140625" style="41" customWidth="1"/>
    <col min="12801" max="12801" width="10.140625" style="41" customWidth="1"/>
    <col min="12802" max="12802" width="18.57421875" style="41" customWidth="1"/>
    <col min="12803" max="12803" width="11.140625" style="41" customWidth="1"/>
    <col min="12804" max="12804" width="7.57421875" style="41" customWidth="1"/>
    <col min="12805" max="12805" width="11.7109375" style="41" customWidth="1"/>
    <col min="12806" max="12806" width="7.00390625" style="41" customWidth="1"/>
    <col min="12807" max="12807" width="9.28125" style="41" customWidth="1"/>
    <col min="12808" max="12808" width="6.421875" style="41" customWidth="1"/>
    <col min="12809" max="12809" width="9.421875" style="41" customWidth="1"/>
    <col min="12810" max="12810" width="8.140625" style="41" customWidth="1"/>
    <col min="12811" max="12811" width="8.57421875" style="41" customWidth="1"/>
    <col min="12812" max="12812" width="6.421875" style="41" customWidth="1"/>
    <col min="12813" max="12813" width="22.8515625" style="41" customWidth="1"/>
    <col min="12814" max="12820" width="6.421875" style="41" customWidth="1"/>
    <col min="12821" max="13056" width="9.140625" style="41" customWidth="1"/>
    <col min="13057" max="13057" width="10.140625" style="41" customWidth="1"/>
    <col min="13058" max="13058" width="18.57421875" style="41" customWidth="1"/>
    <col min="13059" max="13059" width="11.140625" style="41" customWidth="1"/>
    <col min="13060" max="13060" width="7.57421875" style="41" customWidth="1"/>
    <col min="13061" max="13061" width="11.7109375" style="41" customWidth="1"/>
    <col min="13062" max="13062" width="7.00390625" style="41" customWidth="1"/>
    <col min="13063" max="13063" width="9.28125" style="41" customWidth="1"/>
    <col min="13064" max="13064" width="6.421875" style="41" customWidth="1"/>
    <col min="13065" max="13065" width="9.421875" style="41" customWidth="1"/>
    <col min="13066" max="13066" width="8.140625" style="41" customWidth="1"/>
    <col min="13067" max="13067" width="8.57421875" style="41" customWidth="1"/>
    <col min="13068" max="13068" width="6.421875" style="41" customWidth="1"/>
    <col min="13069" max="13069" width="22.8515625" style="41" customWidth="1"/>
    <col min="13070" max="13076" width="6.421875" style="41" customWidth="1"/>
    <col min="13077" max="13312" width="9.140625" style="41" customWidth="1"/>
    <col min="13313" max="13313" width="10.140625" style="41" customWidth="1"/>
    <col min="13314" max="13314" width="18.57421875" style="41" customWidth="1"/>
    <col min="13315" max="13315" width="11.140625" style="41" customWidth="1"/>
    <col min="13316" max="13316" width="7.57421875" style="41" customWidth="1"/>
    <col min="13317" max="13317" width="11.7109375" style="41" customWidth="1"/>
    <col min="13318" max="13318" width="7.00390625" style="41" customWidth="1"/>
    <col min="13319" max="13319" width="9.28125" style="41" customWidth="1"/>
    <col min="13320" max="13320" width="6.421875" style="41" customWidth="1"/>
    <col min="13321" max="13321" width="9.421875" style="41" customWidth="1"/>
    <col min="13322" max="13322" width="8.140625" style="41" customWidth="1"/>
    <col min="13323" max="13323" width="8.57421875" style="41" customWidth="1"/>
    <col min="13324" max="13324" width="6.421875" style="41" customWidth="1"/>
    <col min="13325" max="13325" width="22.8515625" style="41" customWidth="1"/>
    <col min="13326" max="13332" width="6.421875" style="41" customWidth="1"/>
    <col min="13333" max="13568" width="9.140625" style="41" customWidth="1"/>
    <col min="13569" max="13569" width="10.140625" style="41" customWidth="1"/>
    <col min="13570" max="13570" width="18.57421875" style="41" customWidth="1"/>
    <col min="13571" max="13571" width="11.140625" style="41" customWidth="1"/>
    <col min="13572" max="13572" width="7.57421875" style="41" customWidth="1"/>
    <col min="13573" max="13573" width="11.7109375" style="41" customWidth="1"/>
    <col min="13574" max="13574" width="7.00390625" style="41" customWidth="1"/>
    <col min="13575" max="13575" width="9.28125" style="41" customWidth="1"/>
    <col min="13576" max="13576" width="6.421875" style="41" customWidth="1"/>
    <col min="13577" max="13577" width="9.421875" style="41" customWidth="1"/>
    <col min="13578" max="13578" width="8.140625" style="41" customWidth="1"/>
    <col min="13579" max="13579" width="8.57421875" style="41" customWidth="1"/>
    <col min="13580" max="13580" width="6.421875" style="41" customWidth="1"/>
    <col min="13581" max="13581" width="22.8515625" style="41" customWidth="1"/>
    <col min="13582" max="13588" width="6.421875" style="41" customWidth="1"/>
    <col min="13589" max="13824" width="9.140625" style="41" customWidth="1"/>
    <col min="13825" max="13825" width="10.140625" style="41" customWidth="1"/>
    <col min="13826" max="13826" width="18.57421875" style="41" customWidth="1"/>
    <col min="13827" max="13827" width="11.140625" style="41" customWidth="1"/>
    <col min="13828" max="13828" width="7.57421875" style="41" customWidth="1"/>
    <col min="13829" max="13829" width="11.7109375" style="41" customWidth="1"/>
    <col min="13830" max="13830" width="7.00390625" style="41" customWidth="1"/>
    <col min="13831" max="13831" width="9.28125" style="41" customWidth="1"/>
    <col min="13832" max="13832" width="6.421875" style="41" customWidth="1"/>
    <col min="13833" max="13833" width="9.421875" style="41" customWidth="1"/>
    <col min="13834" max="13834" width="8.140625" style="41" customWidth="1"/>
    <col min="13835" max="13835" width="8.57421875" style="41" customWidth="1"/>
    <col min="13836" max="13836" width="6.421875" style="41" customWidth="1"/>
    <col min="13837" max="13837" width="22.8515625" style="41" customWidth="1"/>
    <col min="13838" max="13844" width="6.421875" style="41" customWidth="1"/>
    <col min="13845" max="14080" width="9.140625" style="41" customWidth="1"/>
    <col min="14081" max="14081" width="10.140625" style="41" customWidth="1"/>
    <col min="14082" max="14082" width="18.57421875" style="41" customWidth="1"/>
    <col min="14083" max="14083" width="11.140625" style="41" customWidth="1"/>
    <col min="14084" max="14084" width="7.57421875" style="41" customWidth="1"/>
    <col min="14085" max="14085" width="11.7109375" style="41" customWidth="1"/>
    <col min="14086" max="14086" width="7.00390625" style="41" customWidth="1"/>
    <col min="14087" max="14087" width="9.28125" style="41" customWidth="1"/>
    <col min="14088" max="14088" width="6.421875" style="41" customWidth="1"/>
    <col min="14089" max="14089" width="9.421875" style="41" customWidth="1"/>
    <col min="14090" max="14090" width="8.140625" style="41" customWidth="1"/>
    <col min="14091" max="14091" width="8.57421875" style="41" customWidth="1"/>
    <col min="14092" max="14092" width="6.421875" style="41" customWidth="1"/>
    <col min="14093" max="14093" width="22.8515625" style="41" customWidth="1"/>
    <col min="14094" max="14100" width="6.421875" style="41" customWidth="1"/>
    <col min="14101" max="14336" width="9.140625" style="41" customWidth="1"/>
    <col min="14337" max="14337" width="10.140625" style="41" customWidth="1"/>
    <col min="14338" max="14338" width="18.57421875" style="41" customWidth="1"/>
    <col min="14339" max="14339" width="11.140625" style="41" customWidth="1"/>
    <col min="14340" max="14340" width="7.57421875" style="41" customWidth="1"/>
    <col min="14341" max="14341" width="11.7109375" style="41" customWidth="1"/>
    <col min="14342" max="14342" width="7.00390625" style="41" customWidth="1"/>
    <col min="14343" max="14343" width="9.28125" style="41" customWidth="1"/>
    <col min="14344" max="14344" width="6.421875" style="41" customWidth="1"/>
    <col min="14345" max="14345" width="9.421875" style="41" customWidth="1"/>
    <col min="14346" max="14346" width="8.140625" style="41" customWidth="1"/>
    <col min="14347" max="14347" width="8.57421875" style="41" customWidth="1"/>
    <col min="14348" max="14348" width="6.421875" style="41" customWidth="1"/>
    <col min="14349" max="14349" width="22.8515625" style="41" customWidth="1"/>
    <col min="14350" max="14356" width="6.421875" style="41" customWidth="1"/>
    <col min="14357" max="14592" width="9.140625" style="41" customWidth="1"/>
    <col min="14593" max="14593" width="10.140625" style="41" customWidth="1"/>
    <col min="14594" max="14594" width="18.57421875" style="41" customWidth="1"/>
    <col min="14595" max="14595" width="11.140625" style="41" customWidth="1"/>
    <col min="14596" max="14596" width="7.57421875" style="41" customWidth="1"/>
    <col min="14597" max="14597" width="11.7109375" style="41" customWidth="1"/>
    <col min="14598" max="14598" width="7.00390625" style="41" customWidth="1"/>
    <col min="14599" max="14599" width="9.28125" style="41" customWidth="1"/>
    <col min="14600" max="14600" width="6.421875" style="41" customWidth="1"/>
    <col min="14601" max="14601" width="9.421875" style="41" customWidth="1"/>
    <col min="14602" max="14602" width="8.140625" style="41" customWidth="1"/>
    <col min="14603" max="14603" width="8.57421875" style="41" customWidth="1"/>
    <col min="14604" max="14604" width="6.421875" style="41" customWidth="1"/>
    <col min="14605" max="14605" width="22.8515625" style="41" customWidth="1"/>
    <col min="14606" max="14612" width="6.421875" style="41" customWidth="1"/>
    <col min="14613" max="14848" width="9.140625" style="41" customWidth="1"/>
    <col min="14849" max="14849" width="10.140625" style="41" customWidth="1"/>
    <col min="14850" max="14850" width="18.57421875" style="41" customWidth="1"/>
    <col min="14851" max="14851" width="11.140625" style="41" customWidth="1"/>
    <col min="14852" max="14852" width="7.57421875" style="41" customWidth="1"/>
    <col min="14853" max="14853" width="11.7109375" style="41" customWidth="1"/>
    <col min="14854" max="14854" width="7.00390625" style="41" customWidth="1"/>
    <col min="14855" max="14855" width="9.28125" style="41" customWidth="1"/>
    <col min="14856" max="14856" width="6.421875" style="41" customWidth="1"/>
    <col min="14857" max="14857" width="9.421875" style="41" customWidth="1"/>
    <col min="14858" max="14858" width="8.140625" style="41" customWidth="1"/>
    <col min="14859" max="14859" width="8.57421875" style="41" customWidth="1"/>
    <col min="14860" max="14860" width="6.421875" style="41" customWidth="1"/>
    <col min="14861" max="14861" width="22.8515625" style="41" customWidth="1"/>
    <col min="14862" max="14868" width="6.421875" style="41" customWidth="1"/>
    <col min="14869" max="15104" width="9.140625" style="41" customWidth="1"/>
    <col min="15105" max="15105" width="10.140625" style="41" customWidth="1"/>
    <col min="15106" max="15106" width="18.57421875" style="41" customWidth="1"/>
    <col min="15107" max="15107" width="11.140625" style="41" customWidth="1"/>
    <col min="15108" max="15108" width="7.57421875" style="41" customWidth="1"/>
    <col min="15109" max="15109" width="11.7109375" style="41" customWidth="1"/>
    <col min="15110" max="15110" width="7.00390625" style="41" customWidth="1"/>
    <col min="15111" max="15111" width="9.28125" style="41" customWidth="1"/>
    <col min="15112" max="15112" width="6.421875" style="41" customWidth="1"/>
    <col min="15113" max="15113" width="9.421875" style="41" customWidth="1"/>
    <col min="15114" max="15114" width="8.140625" style="41" customWidth="1"/>
    <col min="15115" max="15115" width="8.57421875" style="41" customWidth="1"/>
    <col min="15116" max="15116" width="6.421875" style="41" customWidth="1"/>
    <col min="15117" max="15117" width="22.8515625" style="41" customWidth="1"/>
    <col min="15118" max="15124" width="6.421875" style="41" customWidth="1"/>
    <col min="15125" max="15360" width="9.140625" style="41" customWidth="1"/>
    <col min="15361" max="15361" width="10.140625" style="41" customWidth="1"/>
    <col min="15362" max="15362" width="18.57421875" style="41" customWidth="1"/>
    <col min="15363" max="15363" width="11.140625" style="41" customWidth="1"/>
    <col min="15364" max="15364" width="7.57421875" style="41" customWidth="1"/>
    <col min="15365" max="15365" width="11.7109375" style="41" customWidth="1"/>
    <col min="15366" max="15366" width="7.00390625" style="41" customWidth="1"/>
    <col min="15367" max="15367" width="9.28125" style="41" customWidth="1"/>
    <col min="15368" max="15368" width="6.421875" style="41" customWidth="1"/>
    <col min="15369" max="15369" width="9.421875" style="41" customWidth="1"/>
    <col min="15370" max="15370" width="8.140625" style="41" customWidth="1"/>
    <col min="15371" max="15371" width="8.57421875" style="41" customWidth="1"/>
    <col min="15372" max="15372" width="6.421875" style="41" customWidth="1"/>
    <col min="15373" max="15373" width="22.8515625" style="41" customWidth="1"/>
    <col min="15374" max="15380" width="6.421875" style="41" customWidth="1"/>
    <col min="15381" max="15616" width="9.140625" style="41" customWidth="1"/>
    <col min="15617" max="15617" width="10.140625" style="41" customWidth="1"/>
    <col min="15618" max="15618" width="18.57421875" style="41" customWidth="1"/>
    <col min="15619" max="15619" width="11.140625" style="41" customWidth="1"/>
    <col min="15620" max="15620" width="7.57421875" style="41" customWidth="1"/>
    <col min="15621" max="15621" width="11.7109375" style="41" customWidth="1"/>
    <col min="15622" max="15622" width="7.00390625" style="41" customWidth="1"/>
    <col min="15623" max="15623" width="9.28125" style="41" customWidth="1"/>
    <col min="15624" max="15624" width="6.421875" style="41" customWidth="1"/>
    <col min="15625" max="15625" width="9.421875" style="41" customWidth="1"/>
    <col min="15626" max="15626" width="8.140625" style="41" customWidth="1"/>
    <col min="15627" max="15627" width="8.57421875" style="41" customWidth="1"/>
    <col min="15628" max="15628" width="6.421875" style="41" customWidth="1"/>
    <col min="15629" max="15629" width="22.8515625" style="41" customWidth="1"/>
    <col min="15630" max="15636" width="6.421875" style="41" customWidth="1"/>
    <col min="15637" max="15872" width="9.140625" style="41" customWidth="1"/>
    <col min="15873" max="15873" width="10.140625" style="41" customWidth="1"/>
    <col min="15874" max="15874" width="18.57421875" style="41" customWidth="1"/>
    <col min="15875" max="15875" width="11.140625" style="41" customWidth="1"/>
    <col min="15876" max="15876" width="7.57421875" style="41" customWidth="1"/>
    <col min="15877" max="15877" width="11.7109375" style="41" customWidth="1"/>
    <col min="15878" max="15878" width="7.00390625" style="41" customWidth="1"/>
    <col min="15879" max="15879" width="9.28125" style="41" customWidth="1"/>
    <col min="15880" max="15880" width="6.421875" style="41" customWidth="1"/>
    <col min="15881" max="15881" width="9.421875" style="41" customWidth="1"/>
    <col min="15882" max="15882" width="8.140625" style="41" customWidth="1"/>
    <col min="15883" max="15883" width="8.57421875" style="41" customWidth="1"/>
    <col min="15884" max="15884" width="6.421875" style="41" customWidth="1"/>
    <col min="15885" max="15885" width="22.8515625" style="41" customWidth="1"/>
    <col min="15886" max="15892" width="6.421875" style="41" customWidth="1"/>
    <col min="15893" max="16128" width="9.140625" style="41" customWidth="1"/>
    <col min="16129" max="16129" width="10.140625" style="41" customWidth="1"/>
    <col min="16130" max="16130" width="18.57421875" style="41" customWidth="1"/>
    <col min="16131" max="16131" width="11.140625" style="41" customWidth="1"/>
    <col min="16132" max="16132" width="7.57421875" style="41" customWidth="1"/>
    <col min="16133" max="16133" width="11.7109375" style="41" customWidth="1"/>
    <col min="16134" max="16134" width="7.00390625" style="41" customWidth="1"/>
    <col min="16135" max="16135" width="9.28125" style="41" customWidth="1"/>
    <col min="16136" max="16136" width="6.421875" style="41" customWidth="1"/>
    <col min="16137" max="16137" width="9.421875" style="41" customWidth="1"/>
    <col min="16138" max="16138" width="8.140625" style="41" customWidth="1"/>
    <col min="16139" max="16139" width="8.57421875" style="41" customWidth="1"/>
    <col min="16140" max="16140" width="6.421875" style="41" customWidth="1"/>
    <col min="16141" max="16141" width="22.8515625" style="41" customWidth="1"/>
    <col min="16142" max="16148" width="6.421875" style="41" customWidth="1"/>
    <col min="16149" max="16384" width="9.140625" style="41" customWidth="1"/>
  </cols>
  <sheetData>
    <row r="1" spans="1:13" s="38" customFormat="1" ht="36" customHeight="1">
      <c r="A1" s="275" t="str">
        <f>'[3]CPU'!A1</f>
        <v xml:space="preserve">OBRA: </v>
      </c>
      <c r="B1" s="275"/>
      <c r="C1" s="275"/>
      <c r="D1" s="276" t="s">
        <v>317</v>
      </c>
      <c r="E1" s="277"/>
      <c r="F1" s="277"/>
      <c r="G1" s="277"/>
      <c r="H1" s="277"/>
      <c r="I1" s="277"/>
      <c r="J1" s="277"/>
      <c r="K1" s="277"/>
      <c r="L1" s="277"/>
      <c r="M1" s="284"/>
    </row>
    <row r="2" spans="1:13" s="38" customFormat="1" ht="15">
      <c r="A2" s="275" t="str">
        <f>'[3]CPU'!A2</f>
        <v xml:space="preserve">CONVENENTE:  </v>
      </c>
      <c r="B2" s="275"/>
      <c r="C2" s="275"/>
      <c r="D2" s="285" t="str">
        <f>'[3]Orçamento'!D2</f>
        <v>PREFEITURA MUNICIPAL DE OURÉM - PARÁ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1:13" s="38" customFormat="1" ht="15">
      <c r="A3" s="275" t="str">
        <f>'[3]CPU'!A3</f>
        <v xml:space="preserve">DATA: </v>
      </c>
      <c r="B3" s="275"/>
      <c r="C3" s="275"/>
      <c r="D3" s="288" t="s">
        <v>248</v>
      </c>
      <c r="E3" s="289"/>
      <c r="F3" s="289"/>
      <c r="G3" s="289"/>
      <c r="H3" s="289"/>
      <c r="I3" s="289"/>
      <c r="J3" s="289"/>
      <c r="K3" s="289"/>
      <c r="L3" s="289"/>
      <c r="M3" s="290"/>
    </row>
    <row r="4" spans="1:13" s="38" customFormat="1" ht="31.5" customHeight="1">
      <c r="A4" s="275" t="str">
        <f>'[3]CPU'!A4</f>
        <v xml:space="preserve">LOCAL: </v>
      </c>
      <c r="B4" s="275"/>
      <c r="C4" s="275"/>
      <c r="D4" s="276" t="s">
        <v>180</v>
      </c>
      <c r="E4" s="277"/>
      <c r="F4" s="277"/>
      <c r="G4" s="277"/>
      <c r="H4" s="277"/>
      <c r="I4" s="277"/>
      <c r="J4" s="277"/>
      <c r="K4" s="39"/>
      <c r="L4" s="39"/>
      <c r="M4" s="40"/>
    </row>
    <row r="5" spans="1:13" s="38" customFormat="1" ht="15">
      <c r="A5" s="275" t="str">
        <f>'[3]CPU'!A5</f>
        <v xml:space="preserve">VALOR: </v>
      </c>
      <c r="B5" s="275"/>
      <c r="C5" s="275"/>
      <c r="D5" s="278">
        <f>'ORÇ.'!H36</f>
        <v>329394.8</v>
      </c>
      <c r="E5" s="279"/>
      <c r="F5" s="279"/>
      <c r="G5" s="279"/>
      <c r="H5" s="279"/>
      <c r="I5" s="279"/>
      <c r="J5" s="279"/>
      <c r="K5" s="279"/>
      <c r="L5" s="279"/>
      <c r="M5" s="280"/>
    </row>
    <row r="6" spans="1:13" s="38" customFormat="1" ht="15">
      <c r="A6" s="275" t="str">
        <f>'[3]CPU'!A6</f>
        <v>BDI</v>
      </c>
      <c r="B6" s="275"/>
      <c r="C6" s="275"/>
      <c r="D6" s="281">
        <f>BDI!I24</f>
        <v>0.2976942893909038</v>
      </c>
      <c r="E6" s="282"/>
      <c r="F6" s="282"/>
      <c r="G6" s="282"/>
      <c r="H6" s="282"/>
      <c r="I6" s="282"/>
      <c r="J6" s="282"/>
      <c r="K6" s="282"/>
      <c r="L6" s="282"/>
      <c r="M6" s="283"/>
    </row>
    <row r="7" spans="1:13" s="38" customFormat="1" ht="15">
      <c r="A7" s="271" t="str">
        <f>'[3]CPU'!A7</f>
        <v>REFERÊNCIA:</v>
      </c>
      <c r="B7" s="271"/>
      <c r="C7" s="271"/>
      <c r="D7" s="272" t="s">
        <v>181</v>
      </c>
      <c r="E7" s="273"/>
      <c r="F7" s="273"/>
      <c r="G7" s="273"/>
      <c r="H7" s="273"/>
      <c r="I7" s="273"/>
      <c r="J7" s="273"/>
      <c r="K7" s="273"/>
      <c r="L7" s="273"/>
      <c r="M7" s="274"/>
    </row>
    <row r="8" spans="1:13" ht="12.75" customHeight="1">
      <c r="A8" s="264" t="s">
        <v>110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265"/>
    </row>
    <row r="9" spans="1:13" ht="13.5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8"/>
    </row>
    <row r="10" spans="1:13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>
      <c r="A11" s="43" t="str">
        <f>'[3]Orçamento'!C13</f>
        <v>1</v>
      </c>
      <c r="B11" s="261" t="str">
        <f>'ORÇ.'!D15</f>
        <v xml:space="preserve">SERVIÇOS PRELIMINARES 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2"/>
    </row>
    <row r="12" spans="1:21" s="47" customFormat="1" ht="15">
      <c r="A12" s="44"/>
      <c r="B12" s="45"/>
      <c r="C12" s="46"/>
      <c r="U12" s="102"/>
    </row>
    <row r="13" spans="1:2" ht="15">
      <c r="A13" s="48" t="str">
        <f>'ORÇ.'!A16</f>
        <v>1.1</v>
      </c>
      <c r="B13" s="49" t="str">
        <f>'ORÇ.'!D16</f>
        <v>Barracão de madeira/Almoxarifado</v>
      </c>
    </row>
    <row r="14" ht="15">
      <c r="A14" s="48"/>
    </row>
    <row r="15" spans="1:7" ht="15">
      <c r="A15" s="48"/>
      <c r="C15" s="54" t="s">
        <v>111</v>
      </c>
      <c r="D15" s="55"/>
      <c r="E15" s="54" t="s">
        <v>115</v>
      </c>
      <c r="F15" s="55"/>
      <c r="G15" s="54" t="s">
        <v>116</v>
      </c>
    </row>
    <row r="16" spans="1:7" ht="15">
      <c r="A16" s="48"/>
      <c r="B16" s="50" t="s">
        <v>117</v>
      </c>
      <c r="C16" s="55">
        <v>5</v>
      </c>
      <c r="D16" s="54" t="s">
        <v>114</v>
      </c>
      <c r="E16" s="55">
        <v>2</v>
      </c>
      <c r="F16" s="54" t="s">
        <v>112</v>
      </c>
      <c r="G16" s="55">
        <f>ROUND(C16*E16,2)</f>
        <v>10</v>
      </c>
    </row>
    <row r="17" ht="15">
      <c r="A17" s="48"/>
    </row>
    <row r="18" spans="1:4" ht="15">
      <c r="A18" s="48"/>
      <c r="B18" s="51" t="s">
        <v>11</v>
      </c>
      <c r="C18" s="52">
        <f>G16</f>
        <v>10</v>
      </c>
      <c r="D18" s="53" t="s">
        <v>13</v>
      </c>
    </row>
    <row r="19" ht="15">
      <c r="A19" s="48"/>
    </row>
    <row r="20" spans="1:13" ht="15">
      <c r="A20" s="43" t="str">
        <f>'ORÇ.'!A17</f>
        <v xml:space="preserve"> 2 </v>
      </c>
      <c r="B20" s="261" t="str">
        <f>'ORÇ.'!D17</f>
        <v>PAVIMENTAÇÃO-CALÇADA DE PROTEÇÃO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2"/>
    </row>
    <row r="21" ht="15">
      <c r="A21" s="48"/>
    </row>
    <row r="22" spans="1:13" ht="30.75" customHeight="1">
      <c r="A22" s="56" t="str">
        <f>'ORÇ.'!A18</f>
        <v>2.1</v>
      </c>
      <c r="B22" s="263" t="str">
        <f>'ORÇ.'!D18</f>
        <v>EXECUÇÃO DE PASSEIO (CALÇADA) OU PISO DE CONCRETO COM CONCRETO MOLDADO IN LOCO, FEITO EM OBRA, ACABAMENTO CONVENCIONAL, ESPESSURA 6 CM, NÃO ARMADO. AF_08/2022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ht="15">
      <c r="A23" s="48"/>
    </row>
    <row r="24" spans="1:2" ht="15">
      <c r="A24" s="48"/>
      <c r="B24" s="49" t="s">
        <v>221</v>
      </c>
    </row>
    <row r="25" ht="15">
      <c r="A25" s="48"/>
    </row>
    <row r="26" spans="1:11" ht="15" customHeight="1">
      <c r="A26" s="48"/>
      <c r="B26" s="41" t="s">
        <v>222</v>
      </c>
      <c r="C26" s="59" t="s">
        <v>224</v>
      </c>
      <c r="D26" s="60"/>
      <c r="E26" s="59" t="s">
        <v>115</v>
      </c>
      <c r="F26" s="55"/>
      <c r="G26" s="54" t="s">
        <v>116</v>
      </c>
      <c r="H26" s="121"/>
      <c r="I26" s="121"/>
      <c r="K26" s="54"/>
    </row>
    <row r="27" spans="1:11" ht="15">
      <c r="A27" s="48"/>
      <c r="C27" s="55">
        <v>66</v>
      </c>
      <c r="D27" s="54" t="s">
        <v>114</v>
      </c>
      <c r="E27" s="55">
        <v>3.2</v>
      </c>
      <c r="F27" s="54" t="s">
        <v>112</v>
      </c>
      <c r="G27" s="55">
        <f>C27*E27</f>
        <v>211.20000000000002</v>
      </c>
      <c r="H27" s="122"/>
      <c r="I27" s="122"/>
      <c r="J27" s="54"/>
      <c r="K27" s="55"/>
    </row>
    <row r="28" ht="15">
      <c r="A28" s="48"/>
    </row>
    <row r="29" spans="1:7" ht="15">
      <c r="A29" s="48"/>
      <c r="B29" s="41" t="s">
        <v>223</v>
      </c>
      <c r="C29" s="59" t="s">
        <v>224</v>
      </c>
      <c r="D29" s="60"/>
      <c r="E29" s="59" t="s">
        <v>115</v>
      </c>
      <c r="F29" s="55"/>
      <c r="G29" s="54" t="s">
        <v>116</v>
      </c>
    </row>
    <row r="30" spans="1:7" ht="15">
      <c r="A30" s="48"/>
      <c r="C30" s="55">
        <v>129.3</v>
      </c>
      <c r="D30" s="54" t="s">
        <v>114</v>
      </c>
      <c r="E30" s="55">
        <v>7.54</v>
      </c>
      <c r="F30" s="54" t="s">
        <v>112</v>
      </c>
      <c r="G30" s="55">
        <f>C30*E30</f>
        <v>974.9220000000001</v>
      </c>
    </row>
    <row r="31" ht="15">
      <c r="A31" s="48"/>
    </row>
    <row r="32" spans="1:5" ht="15">
      <c r="A32" s="48"/>
      <c r="C32" s="48" t="s">
        <v>225</v>
      </c>
      <c r="D32" s="123" t="s">
        <v>112</v>
      </c>
      <c r="E32" s="56">
        <f>G27+G30</f>
        <v>1186.122</v>
      </c>
    </row>
    <row r="33" ht="15">
      <c r="A33" s="48"/>
    </row>
    <row r="34" spans="1:4" ht="15">
      <c r="A34" s="48"/>
      <c r="B34" s="51" t="s">
        <v>11</v>
      </c>
      <c r="C34" s="52">
        <f>E32</f>
        <v>1186.122</v>
      </c>
      <c r="D34" s="53" t="s">
        <v>13</v>
      </c>
    </row>
    <row r="35" ht="15">
      <c r="A35" s="48"/>
    </row>
    <row r="36" spans="1:13" ht="27" customHeight="1">
      <c r="A36" s="48" t="str">
        <f>'ORÇ.'!A19</f>
        <v>2.2</v>
      </c>
      <c r="B36" s="263" t="str">
        <f>'ORÇ.'!D19</f>
        <v>EXECUÇÃO E COMPACTAÇÃO DE BASE E OU SUB-BASE PARA PAVIMENTAÇÃO DE SOLO (PREDOMINANTEMENTE ARENOSO) BRITA - 40/60 - EXCLUSIVE SOLO, ESCAVAÇÃO, CARGA E TRANSPORTE. AF_11/2019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</row>
    <row r="37" ht="15">
      <c r="A37" s="48"/>
    </row>
    <row r="38" spans="1:8" ht="15">
      <c r="A38" s="48"/>
      <c r="B38" s="127" t="s">
        <v>230</v>
      </c>
      <c r="C38" s="128" t="s">
        <v>112</v>
      </c>
      <c r="D38" s="41">
        <f>C34</f>
        <v>1186.122</v>
      </c>
      <c r="F38" s="270" t="s">
        <v>244</v>
      </c>
      <c r="G38" s="270"/>
      <c r="H38" s="270"/>
    </row>
    <row r="39" spans="1:10" ht="15">
      <c r="A39" s="48"/>
      <c r="B39" s="128" t="s">
        <v>245</v>
      </c>
      <c r="C39" s="128" t="s">
        <v>112</v>
      </c>
      <c r="D39" s="41">
        <f>D38</f>
        <v>1186.122</v>
      </c>
      <c r="E39" s="54" t="s">
        <v>114</v>
      </c>
      <c r="F39" s="270">
        <v>0.04</v>
      </c>
      <c r="G39" s="270"/>
      <c r="H39" s="270"/>
      <c r="I39" s="128" t="s">
        <v>112</v>
      </c>
      <c r="J39" s="128">
        <f>D39*F39</f>
        <v>47.444880000000005</v>
      </c>
    </row>
    <row r="40" ht="15">
      <c r="A40" s="48"/>
    </row>
    <row r="41" spans="1:4" ht="15">
      <c r="A41" s="48"/>
      <c r="B41" s="51" t="s">
        <v>246</v>
      </c>
      <c r="C41" s="52">
        <f>J39</f>
        <v>47.444880000000005</v>
      </c>
      <c r="D41" s="53" t="s">
        <v>14</v>
      </c>
    </row>
    <row r="42" ht="15">
      <c r="A42" s="48"/>
    </row>
    <row r="43" spans="1:13" ht="15">
      <c r="A43" s="48" t="str">
        <f>'ORÇ.'!A20</f>
        <v>2.3</v>
      </c>
      <c r="B43" s="263" t="str">
        <f>'ORÇ.'!D20</f>
        <v>GUIA (MEIO-FIO) CONCRETO, MOLDADA IN LOCO EM TRECHO RETO COM EXTRUSORA, 15 CM BASE X 30 CM ALTURA. AF_06/2016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ht="15">
      <c r="A44" s="48"/>
    </row>
    <row r="45" spans="1:3" ht="15">
      <c r="A45" s="48"/>
      <c r="B45" s="41" t="s">
        <v>222</v>
      </c>
      <c r="C45" s="59" t="s">
        <v>224</v>
      </c>
    </row>
    <row r="46" spans="1:3" ht="15">
      <c r="A46" s="48"/>
      <c r="C46" s="55">
        <v>66</v>
      </c>
    </row>
    <row r="47" ht="15">
      <c r="A47" s="48"/>
    </row>
    <row r="48" spans="1:3" ht="15">
      <c r="A48" s="48"/>
      <c r="B48" s="41" t="s">
        <v>223</v>
      </c>
      <c r="C48" s="59" t="s">
        <v>224</v>
      </c>
    </row>
    <row r="49" spans="1:3" ht="15">
      <c r="A49" s="48"/>
      <c r="C49" s="55">
        <v>129.3</v>
      </c>
    </row>
    <row r="50" ht="15">
      <c r="A50" s="48"/>
    </row>
    <row r="51" spans="1:4" ht="15">
      <c r="A51" s="48"/>
      <c r="B51" s="48" t="s">
        <v>226</v>
      </c>
      <c r="C51" s="123" t="s">
        <v>112</v>
      </c>
      <c r="D51" s="56">
        <f>C46+C49</f>
        <v>195.3</v>
      </c>
    </row>
    <row r="52" ht="15">
      <c r="A52" s="48"/>
    </row>
    <row r="53" spans="1:4" ht="15">
      <c r="A53" s="48"/>
      <c r="B53" s="51" t="s">
        <v>11</v>
      </c>
      <c r="C53" s="52">
        <f>D51</f>
        <v>195.3</v>
      </c>
      <c r="D53" s="53" t="s">
        <v>113</v>
      </c>
    </row>
    <row r="54" ht="15">
      <c r="A54" s="48"/>
    </row>
    <row r="55" spans="1:13" ht="15">
      <c r="A55" s="48" t="str">
        <f>'ORÇ.'!A21</f>
        <v>2.4</v>
      </c>
      <c r="B55" s="263" t="str">
        <f>'ORÇ.'!D21</f>
        <v>EXECUÇÃO DE SARJETA DE CONCRETO USINADO, MOLDADA  IN LOCO  EM TRECHO RETO, 30 CM BASE X 15 CM ALTURA. AF_06/2016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ht="15">
      <c r="A56" s="48"/>
    </row>
    <row r="57" spans="1:3" ht="15">
      <c r="A57" s="48"/>
      <c r="B57" s="41" t="s">
        <v>222</v>
      </c>
      <c r="C57" s="59" t="s">
        <v>224</v>
      </c>
    </row>
    <row r="58" spans="1:3" ht="15">
      <c r="A58" s="48"/>
      <c r="C58" s="55">
        <v>66</v>
      </c>
    </row>
    <row r="59" ht="15">
      <c r="A59" s="48"/>
    </row>
    <row r="60" spans="1:3" ht="15">
      <c r="A60" s="48"/>
      <c r="B60" s="41" t="s">
        <v>223</v>
      </c>
      <c r="C60" s="59" t="s">
        <v>224</v>
      </c>
    </row>
    <row r="61" spans="1:3" ht="15">
      <c r="A61" s="48"/>
      <c r="C61" s="55">
        <v>129.3</v>
      </c>
    </row>
    <row r="62" ht="15">
      <c r="A62" s="48"/>
    </row>
    <row r="63" spans="1:4" ht="15">
      <c r="A63" s="48"/>
      <c r="B63" s="48" t="s">
        <v>226</v>
      </c>
      <c r="C63" s="123" t="s">
        <v>112</v>
      </c>
      <c r="D63" s="56">
        <f>C58+C61</f>
        <v>195.3</v>
      </c>
    </row>
    <row r="64" ht="15">
      <c r="A64" s="48"/>
    </row>
    <row r="65" spans="1:4" ht="15">
      <c r="A65" s="48"/>
      <c r="B65" s="51" t="s">
        <v>11</v>
      </c>
      <c r="C65" s="52">
        <f>D63</f>
        <v>195.3</v>
      </c>
      <c r="D65" s="53" t="s">
        <v>113</v>
      </c>
    </row>
    <row r="66" ht="15">
      <c r="A66" s="48"/>
    </row>
    <row r="67" spans="1:13" ht="15">
      <c r="A67" s="124">
        <f>'ORÇ.'!A22</f>
        <v>3</v>
      </c>
      <c r="B67" s="261" t="str">
        <f>'ORÇ.'!D22</f>
        <v>MURO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2"/>
    </row>
    <row r="68" spans="1:13" ht="1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5">
      <c r="A69" s="56" t="str">
        <f>'ORÇ.'!A23</f>
        <v>3.1</v>
      </c>
      <c r="B69" s="263" t="str">
        <f>'ORÇ.'!D23</f>
        <v>Mureta em alvenaria,rebocada e pintada 2 faces(h=1.0m)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ht="15">
      <c r="A70" s="48"/>
    </row>
    <row r="71" spans="1:2" ht="15">
      <c r="A71" s="48"/>
      <c r="B71" s="41" t="s">
        <v>227</v>
      </c>
    </row>
    <row r="72" ht="15">
      <c r="A72" s="48"/>
    </row>
    <row r="73" spans="1:11" ht="15">
      <c r="A73" s="48"/>
      <c r="C73" s="269" t="s">
        <v>224</v>
      </c>
      <c r="D73" s="269"/>
      <c r="E73" s="269"/>
      <c r="F73" s="269"/>
      <c r="G73" s="269"/>
      <c r="H73" s="121"/>
      <c r="I73" s="121"/>
      <c r="K73" s="54"/>
    </row>
    <row r="74" spans="1:11" ht="15">
      <c r="A74" s="48"/>
      <c r="C74" s="55">
        <v>3.77</v>
      </c>
      <c r="D74" s="54" t="s">
        <v>228</v>
      </c>
      <c r="E74" s="55">
        <v>4.8</v>
      </c>
      <c r="F74" s="54" t="s">
        <v>228</v>
      </c>
      <c r="G74" s="60">
        <v>7</v>
      </c>
      <c r="H74" s="122"/>
      <c r="I74" s="122"/>
      <c r="J74" s="54"/>
      <c r="K74" s="55"/>
    </row>
    <row r="75" ht="15">
      <c r="A75" s="48"/>
    </row>
    <row r="76" spans="1:11" ht="15">
      <c r="A76" s="48"/>
      <c r="C76" s="59" t="s">
        <v>111</v>
      </c>
      <c r="D76" s="60"/>
      <c r="E76" s="59"/>
      <c r="F76" s="55"/>
      <c r="G76" s="121"/>
      <c r="H76" s="121"/>
      <c r="I76" s="121"/>
      <c r="K76" s="54"/>
    </row>
    <row r="77" spans="1:11" ht="15">
      <c r="A77" s="48"/>
      <c r="C77" s="55">
        <f>C74+E74+G74</f>
        <v>15.57</v>
      </c>
      <c r="D77" s="54"/>
      <c r="E77" s="55"/>
      <c r="F77" s="54"/>
      <c r="G77" s="122"/>
      <c r="H77" s="122"/>
      <c r="I77" s="122"/>
      <c r="J77" s="54"/>
      <c r="K77" s="55"/>
    </row>
    <row r="78" ht="15">
      <c r="A78" s="48"/>
    </row>
    <row r="79" spans="1:4" ht="15">
      <c r="A79" s="48"/>
      <c r="B79" s="51" t="s">
        <v>119</v>
      </c>
      <c r="C79" s="52">
        <f>C77</f>
        <v>15.57</v>
      </c>
      <c r="D79" s="53" t="s">
        <v>113</v>
      </c>
    </row>
    <row r="80" ht="15">
      <c r="A80" s="48"/>
    </row>
    <row r="81" spans="1:13" ht="15">
      <c r="A81" s="56" t="str">
        <f>'ORÇ.'!A24</f>
        <v>3.2</v>
      </c>
      <c r="B81" s="263" t="str">
        <f>'ORÇ.'!D24</f>
        <v>Latex acrílica sobre muro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</row>
    <row r="82" ht="15">
      <c r="A82" s="48"/>
    </row>
    <row r="83" spans="1:9" ht="15">
      <c r="A83" s="48"/>
      <c r="B83" s="41" t="s">
        <v>222</v>
      </c>
      <c r="C83" s="59" t="s">
        <v>224</v>
      </c>
      <c r="E83" s="127" t="s">
        <v>229</v>
      </c>
      <c r="G83" s="128" t="s">
        <v>230</v>
      </c>
      <c r="I83" s="128" t="s">
        <v>231</v>
      </c>
    </row>
    <row r="84" spans="1:11" ht="15">
      <c r="A84" s="48"/>
      <c r="C84" s="55">
        <v>67.6</v>
      </c>
      <c r="D84" s="128" t="s">
        <v>114</v>
      </c>
      <c r="E84" s="128">
        <v>1</v>
      </c>
      <c r="F84" s="123" t="s">
        <v>112</v>
      </c>
      <c r="G84" s="128">
        <f>C84*E84</f>
        <v>67.6</v>
      </c>
      <c r="H84" s="128" t="s">
        <v>114</v>
      </c>
      <c r="I84" s="128">
        <v>2</v>
      </c>
      <c r="J84" s="123" t="s">
        <v>112</v>
      </c>
      <c r="K84" s="128">
        <f>G84*I84</f>
        <v>135.2</v>
      </c>
    </row>
    <row r="85" spans="1:9" ht="15">
      <c r="A85" s="48"/>
      <c r="E85" s="59"/>
      <c r="F85" s="55"/>
      <c r="G85" s="121"/>
      <c r="H85" s="121"/>
      <c r="I85" s="121"/>
    </row>
    <row r="86" spans="1:9" ht="15">
      <c r="A86" s="48"/>
      <c r="B86" s="41" t="s">
        <v>223</v>
      </c>
      <c r="C86" s="59" t="s">
        <v>224</v>
      </c>
      <c r="E86" s="127" t="s">
        <v>229</v>
      </c>
      <c r="G86" s="128" t="s">
        <v>230</v>
      </c>
      <c r="I86" s="128" t="s">
        <v>231</v>
      </c>
    </row>
    <row r="87" spans="1:11" ht="15">
      <c r="A87" s="48"/>
      <c r="C87" s="55">
        <f>126.6+49+47.2</f>
        <v>222.8</v>
      </c>
      <c r="D87" s="128" t="s">
        <v>114</v>
      </c>
      <c r="E87" s="128">
        <v>1</v>
      </c>
      <c r="F87" s="123" t="s">
        <v>112</v>
      </c>
      <c r="G87" s="128">
        <f>C87*E87</f>
        <v>222.8</v>
      </c>
      <c r="H87" s="128" t="s">
        <v>114</v>
      </c>
      <c r="I87" s="128">
        <v>2</v>
      </c>
      <c r="J87" s="123" t="s">
        <v>112</v>
      </c>
      <c r="K87" s="128">
        <f>G87*I87</f>
        <v>445.6</v>
      </c>
    </row>
    <row r="88" spans="1:11" ht="15">
      <c r="A88" s="48"/>
      <c r="C88" s="55"/>
      <c r="D88" s="128"/>
      <c r="E88" s="128"/>
      <c r="F88" s="123"/>
      <c r="G88" s="128"/>
      <c r="H88" s="128"/>
      <c r="I88" s="128"/>
      <c r="J88" s="123"/>
      <c r="K88" s="128"/>
    </row>
    <row r="89" spans="1:11" ht="15">
      <c r="A89" s="48"/>
      <c r="C89" s="55"/>
      <c r="D89" s="128"/>
      <c r="E89" s="128"/>
      <c r="F89" s="123"/>
      <c r="G89" s="128"/>
      <c r="H89" s="128"/>
      <c r="I89" s="128"/>
      <c r="J89" s="123"/>
      <c r="K89" s="128"/>
    </row>
    <row r="90" spans="1:11" ht="15">
      <c r="A90" s="48"/>
      <c r="C90" s="55"/>
      <c r="D90" s="128"/>
      <c r="E90" s="128"/>
      <c r="F90" s="123"/>
      <c r="G90" s="128"/>
      <c r="H90" s="128"/>
      <c r="I90" s="128"/>
      <c r="J90" s="123"/>
      <c r="K90" s="128"/>
    </row>
    <row r="91" spans="1:9" ht="15">
      <c r="A91" s="48"/>
      <c r="E91" s="55"/>
      <c r="F91" s="54"/>
      <c r="G91" s="55"/>
      <c r="H91" s="55"/>
      <c r="I91" s="55"/>
    </row>
    <row r="92" spans="1:9" ht="15">
      <c r="A92" s="48"/>
      <c r="B92" s="51" t="s">
        <v>118</v>
      </c>
      <c r="C92" s="52">
        <f>K84+K87</f>
        <v>580.8</v>
      </c>
      <c r="D92" s="53" t="s">
        <v>13</v>
      </c>
      <c r="E92" s="55"/>
      <c r="F92" s="54"/>
      <c r="G92" s="55"/>
      <c r="H92" s="55"/>
      <c r="I92" s="55"/>
    </row>
    <row r="93" ht="15">
      <c r="A93" s="48"/>
    </row>
    <row r="94" spans="1:13" ht="15">
      <c r="A94" s="124">
        <f>'ORÇ.'!A25</f>
        <v>4</v>
      </c>
      <c r="B94" s="261" t="str">
        <f>'ORÇ.'!D25</f>
        <v>EXECUÇÃO DE MICRODRENAGEM PREVENTIVA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2"/>
    </row>
    <row r="95" spans="1:13" ht="15">
      <c r="A95" s="125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33.75" customHeight="1">
      <c r="A96" s="56" t="str">
        <f>'ORÇ.'!A26</f>
        <v>4.1</v>
      </c>
      <c r="B96" s="263" t="str">
        <f>'ORÇ.'!D26</f>
        <v>TUBO DE CONCRETO PARA REDES COLETORAS DE ÁGUAS PLUVIAIS, DIÂMETRO DE 800 MM, JUNTA RÍGIDA, INSTALADO EM LOCAL COM BAIXO NÍVEL DE INTERFERÊNCIAS - FORNECIMENTO E ASSENTAMENTO. AF_12/2015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</row>
    <row r="97" ht="15">
      <c r="A97" s="48"/>
    </row>
    <row r="98" spans="1:2" ht="15">
      <c r="A98" s="48"/>
      <c r="B98" s="41" t="s">
        <v>222</v>
      </c>
    </row>
    <row r="99" spans="1:3" ht="15">
      <c r="A99" s="48"/>
      <c r="C99" s="59" t="s">
        <v>224</v>
      </c>
    </row>
    <row r="100" spans="1:7" ht="15">
      <c r="A100" s="48"/>
      <c r="C100" s="55">
        <v>60</v>
      </c>
      <c r="D100" s="129"/>
      <c r="E100" s="129"/>
      <c r="F100" s="129"/>
      <c r="G100" s="129"/>
    </row>
    <row r="101" spans="1:7" ht="15">
      <c r="A101" s="48"/>
      <c r="C101" s="55"/>
      <c r="D101" s="129"/>
      <c r="E101" s="129"/>
      <c r="F101" s="129"/>
      <c r="G101" s="129"/>
    </row>
    <row r="102" spans="1:6" ht="15">
      <c r="A102" s="48"/>
      <c r="B102" s="51" t="s">
        <v>119</v>
      </c>
      <c r="C102" s="52">
        <f>C100</f>
        <v>60</v>
      </c>
      <c r="D102" s="53" t="s">
        <v>113</v>
      </c>
      <c r="E102" s="127"/>
      <c r="F102" s="129"/>
    </row>
    <row r="103" ht="15">
      <c r="A103" s="48"/>
    </row>
    <row r="104" spans="1:13" ht="15">
      <c r="A104" s="124">
        <f>'ORÇ.'!A27</f>
        <v>5</v>
      </c>
      <c r="B104" s="261" t="str">
        <f>'ORÇ.'!D27</f>
        <v>POSTE DE ILUMINAÇÃO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2"/>
    </row>
    <row r="105" spans="1:6" ht="15">
      <c r="A105" s="48"/>
      <c r="C105" s="127"/>
      <c r="D105" s="129"/>
      <c r="E105" s="127"/>
      <c r="F105" s="129"/>
    </row>
    <row r="106" spans="1:13" ht="15">
      <c r="A106" s="48" t="str">
        <f>'ORÇ.'!A28</f>
        <v>5.1</v>
      </c>
      <c r="B106" s="291" t="str">
        <f>'ORÇ.'!D28</f>
        <v>CONECTOR PERFURANTE 10/95 CDP70</v>
      </c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</row>
    <row r="107" spans="1:6" ht="15">
      <c r="A107" s="48"/>
      <c r="C107" s="127"/>
      <c r="D107" s="129"/>
      <c r="E107" s="127"/>
      <c r="F107" s="129"/>
    </row>
    <row r="108" spans="1:6" ht="15">
      <c r="A108" s="48"/>
      <c r="B108" s="51" t="s">
        <v>11</v>
      </c>
      <c r="C108" s="52">
        <v>40</v>
      </c>
      <c r="D108" s="53" t="s">
        <v>241</v>
      </c>
      <c r="E108" s="127"/>
      <c r="F108" s="129"/>
    </row>
    <row r="109" spans="1:6" ht="15">
      <c r="A109" s="48"/>
      <c r="C109" s="127"/>
      <c r="D109" s="129"/>
      <c r="E109" s="127"/>
      <c r="F109" s="129"/>
    </row>
    <row r="110" spans="1:13" ht="15">
      <c r="A110" s="48" t="str">
        <f>'ORÇ.'!A29</f>
        <v>5.2</v>
      </c>
      <c r="B110" s="291" t="str">
        <f>'ORÇ.'!D29</f>
        <v>CABO PP  2X2,5 MM²</v>
      </c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</row>
    <row r="111" spans="1:6" ht="15">
      <c r="A111" s="48"/>
      <c r="C111" s="127"/>
      <c r="D111" s="129"/>
      <c r="E111" s="127"/>
      <c r="F111" s="129"/>
    </row>
    <row r="112" spans="1:6" ht="15">
      <c r="A112" s="48"/>
      <c r="B112" s="51" t="s">
        <v>119</v>
      </c>
      <c r="C112" s="52">
        <v>200</v>
      </c>
      <c r="D112" s="53" t="s">
        <v>113</v>
      </c>
      <c r="E112" s="127"/>
      <c r="F112" s="129"/>
    </row>
    <row r="113" spans="1:6" ht="15">
      <c r="A113" s="48"/>
      <c r="C113" s="127"/>
      <c r="D113" s="129"/>
      <c r="E113" s="127"/>
      <c r="F113" s="129"/>
    </row>
    <row r="114" spans="1:13" ht="15">
      <c r="A114" s="48" t="str">
        <f>'ORÇ.'!A30</f>
        <v>5.3</v>
      </c>
      <c r="B114" s="291" t="str">
        <f>'ORÇ.'!D30</f>
        <v>Cabo multiplex 3 x 10mm²</v>
      </c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</row>
    <row r="115" spans="1:6" ht="15">
      <c r="A115" s="48"/>
      <c r="C115" s="127"/>
      <c r="D115" s="129"/>
      <c r="E115" s="127"/>
      <c r="F115" s="129"/>
    </row>
    <row r="116" spans="1:6" ht="15">
      <c r="A116" s="48"/>
      <c r="B116" s="51" t="s">
        <v>119</v>
      </c>
      <c r="C116" s="52">
        <v>500</v>
      </c>
      <c r="D116" s="53" t="s">
        <v>113</v>
      </c>
      <c r="E116" s="127"/>
      <c r="F116" s="129"/>
    </row>
    <row r="117" spans="1:6" ht="15">
      <c r="A117" s="48"/>
      <c r="C117" s="127"/>
      <c r="D117" s="129"/>
      <c r="E117" s="127"/>
      <c r="F117" s="129"/>
    </row>
    <row r="118" spans="1:13" ht="15">
      <c r="A118" s="48" t="str">
        <f>'ORÇ.'!A31</f>
        <v>5.4</v>
      </c>
      <c r="B118" s="291" t="str">
        <f>'ORÇ.'!D31</f>
        <v>CABO DE COBRE FLEXÍVEL ISOLADO, 4 MM², ANTI-CHAMA 450/750 V, PARA CIRCUITOS TERMINAIS - FORNECIMENTO E INSTALAÇÃO. AF_03/2023</v>
      </c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</row>
    <row r="119" spans="1:7" ht="15">
      <c r="A119" s="48"/>
      <c r="C119" s="129"/>
      <c r="D119" s="129"/>
      <c r="E119" s="129"/>
      <c r="F119" s="129"/>
      <c r="G119" s="129"/>
    </row>
    <row r="120" spans="1:6" ht="15">
      <c r="A120" s="48"/>
      <c r="B120" s="51" t="s">
        <v>119</v>
      </c>
      <c r="C120" s="52">
        <v>800</v>
      </c>
      <c r="D120" s="53" t="s">
        <v>113</v>
      </c>
      <c r="E120" s="127"/>
      <c r="F120" s="129"/>
    </row>
    <row r="121" ht="15">
      <c r="A121" s="48"/>
    </row>
    <row r="122" spans="1:13" ht="26.25" customHeight="1">
      <c r="A122" s="56" t="str">
        <f>'ORÇ.'!A32</f>
        <v>5.5</v>
      </c>
      <c r="B122" s="291" t="str">
        <f>'ORÇ.'!D32</f>
        <v>TUBO DE AÇO GALVANIZADO COM COSTURA, CLASSE MÉDIA, CONEXÃO RANHURADA, DN 80 (3"), INSTALADO EM PRUMADAS - FORNECIMENTO E INSTALAÇÃO. AF_10/2020</v>
      </c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</row>
    <row r="123" ht="15">
      <c r="A123" s="48"/>
    </row>
    <row r="124" spans="1:4" ht="15">
      <c r="A124" s="48"/>
      <c r="B124" s="51" t="s">
        <v>119</v>
      </c>
      <c r="C124" s="52">
        <v>160</v>
      </c>
      <c r="D124" s="53" t="s">
        <v>113</v>
      </c>
    </row>
    <row r="125" ht="15">
      <c r="A125" s="48"/>
    </row>
    <row r="126" spans="1:13" ht="15">
      <c r="A126" s="48" t="str">
        <f>'ORÇ.'!A33</f>
        <v>5.6</v>
      </c>
      <c r="B126" s="291" t="str">
        <f>'ORÇ.'!D33</f>
        <v>RELÉ FOTOELÉTRICO PARA COMANDO DE ILUMINAÇÃO EXTERNA 1000 W - FORNECIMENTO E INSTALAÇÃO. AF_08/2020</v>
      </c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</row>
    <row r="127" spans="1:6" ht="15">
      <c r="A127" s="48"/>
      <c r="C127" s="127"/>
      <c r="D127" s="129"/>
      <c r="E127" s="127"/>
      <c r="F127" s="129"/>
    </row>
    <row r="128" spans="1:4" ht="15">
      <c r="A128" s="48"/>
      <c r="B128" s="51" t="s">
        <v>11</v>
      </c>
      <c r="C128" s="52">
        <v>20</v>
      </c>
      <c r="D128" s="53" t="s">
        <v>241</v>
      </c>
    </row>
    <row r="129" spans="1:4" ht="15">
      <c r="A129" s="48"/>
      <c r="B129" s="48"/>
      <c r="C129" s="48"/>
      <c r="D129" s="48"/>
    </row>
    <row r="130" spans="1:13" ht="15">
      <c r="A130" s="48" t="str">
        <f>'ORÇ.'!A34</f>
        <v>5.7</v>
      </c>
      <c r="B130" s="291" t="str">
        <f>'ORÇ.'!D34</f>
        <v>LUMINÁRIA DE LED PARA ILUMINAÇÃO PÚBLICA, DE 181 W ATÉ 239 W - FORNECIMENTO E INSTALAÇÃO. AF_08/2020</v>
      </c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</row>
    <row r="131" spans="1:7" ht="15">
      <c r="A131" s="48"/>
      <c r="B131" s="48"/>
      <c r="C131" s="48"/>
      <c r="D131" s="48"/>
      <c r="E131" s="127"/>
      <c r="F131" s="129"/>
      <c r="G131" s="127"/>
    </row>
    <row r="132" spans="1:4" ht="15">
      <c r="A132" s="48"/>
      <c r="B132" s="51" t="s">
        <v>11</v>
      </c>
      <c r="C132" s="52">
        <v>40</v>
      </c>
      <c r="D132" s="53" t="s">
        <v>241</v>
      </c>
    </row>
  </sheetData>
  <mergeCells count="37">
    <mergeCell ref="B104:M104"/>
    <mergeCell ref="B118:M118"/>
    <mergeCell ref="B122:M122"/>
    <mergeCell ref="B126:M126"/>
    <mergeCell ref="B130:M130"/>
    <mergeCell ref="B106:M106"/>
    <mergeCell ref="B110:M110"/>
    <mergeCell ref="B114:M114"/>
    <mergeCell ref="A1:C1"/>
    <mergeCell ref="D1:M1"/>
    <mergeCell ref="A2:C2"/>
    <mergeCell ref="D2:M2"/>
    <mergeCell ref="A3:C3"/>
    <mergeCell ref="D3:M3"/>
    <mergeCell ref="A7:C7"/>
    <mergeCell ref="D7:M7"/>
    <mergeCell ref="A4:C4"/>
    <mergeCell ref="D4:J4"/>
    <mergeCell ref="A5:C5"/>
    <mergeCell ref="D5:M5"/>
    <mergeCell ref="A6:C6"/>
    <mergeCell ref="D6:M6"/>
    <mergeCell ref="B94:M94"/>
    <mergeCell ref="B81:M81"/>
    <mergeCell ref="A8:M9"/>
    <mergeCell ref="B11:M11"/>
    <mergeCell ref="B96:M96"/>
    <mergeCell ref="B20:M20"/>
    <mergeCell ref="B22:M22"/>
    <mergeCell ref="B69:M69"/>
    <mergeCell ref="B43:M43"/>
    <mergeCell ref="B55:M55"/>
    <mergeCell ref="B67:M67"/>
    <mergeCell ref="C73:G73"/>
    <mergeCell ref="B36:M36"/>
    <mergeCell ref="F38:H38"/>
    <mergeCell ref="F39:H39"/>
  </mergeCells>
  <printOptions/>
  <pageMargins left="0.7" right="0.7" top="0.75" bottom="0.75" header="0.3" footer="0.3"/>
  <pageSetup fitToHeight="0" fitToWidth="1" horizontalDpi="360" verticalDpi="36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7"/>
  <sheetViews>
    <sheetView showGridLines="0" tabSelected="1" view="pageBreakPreview" zoomScaleSheetLayoutView="100" workbookViewId="0" topLeftCell="A1">
      <selection activeCell="L17" sqref="L17"/>
    </sheetView>
  </sheetViews>
  <sheetFormatPr defaultColWidth="9.140625" defaultRowHeight="15"/>
  <cols>
    <col min="1" max="1" width="5.57421875" style="25" bestFit="1" customWidth="1"/>
    <col min="2" max="2" width="33.421875" style="0" customWidth="1"/>
    <col min="3" max="3" width="15.57421875" style="25" customWidth="1"/>
    <col min="4" max="4" width="12.8515625" style="0" customWidth="1"/>
    <col min="5" max="5" width="18.421875" style="0" customWidth="1"/>
    <col min="6" max="6" width="12.7109375" style="2" customWidth="1"/>
    <col min="244" max="244" width="5.57421875" style="0" bestFit="1" customWidth="1"/>
    <col min="245" max="245" width="29.57421875" style="0" customWidth="1"/>
    <col min="246" max="250" width="13.8515625" style="0" customWidth="1"/>
    <col min="251" max="251" width="12.8515625" style="0" bestFit="1" customWidth="1"/>
    <col min="252" max="252" width="17.00390625" style="0" customWidth="1"/>
    <col min="253" max="253" width="15.28125" style="0" bestFit="1" customWidth="1"/>
    <col min="500" max="500" width="5.57421875" style="0" bestFit="1" customWidth="1"/>
    <col min="501" max="501" width="29.57421875" style="0" customWidth="1"/>
    <col min="502" max="506" width="13.8515625" style="0" customWidth="1"/>
    <col min="507" max="507" width="12.8515625" style="0" bestFit="1" customWidth="1"/>
    <col min="508" max="508" width="17.00390625" style="0" customWidth="1"/>
    <col min="509" max="509" width="15.28125" style="0" bestFit="1" customWidth="1"/>
    <col min="756" max="756" width="5.57421875" style="0" bestFit="1" customWidth="1"/>
    <col min="757" max="757" width="29.57421875" style="0" customWidth="1"/>
    <col min="758" max="762" width="13.8515625" style="0" customWidth="1"/>
    <col min="763" max="763" width="12.8515625" style="0" bestFit="1" customWidth="1"/>
    <col min="764" max="764" width="17.00390625" style="0" customWidth="1"/>
    <col min="765" max="765" width="15.28125" style="0" bestFit="1" customWidth="1"/>
    <col min="1012" max="1012" width="5.57421875" style="0" bestFit="1" customWidth="1"/>
    <col min="1013" max="1013" width="29.57421875" style="0" customWidth="1"/>
    <col min="1014" max="1018" width="13.8515625" style="0" customWidth="1"/>
    <col min="1019" max="1019" width="12.8515625" style="0" bestFit="1" customWidth="1"/>
    <col min="1020" max="1020" width="17.00390625" style="0" customWidth="1"/>
    <col min="1021" max="1021" width="15.28125" style="0" bestFit="1" customWidth="1"/>
    <col min="1268" max="1268" width="5.57421875" style="0" bestFit="1" customWidth="1"/>
    <col min="1269" max="1269" width="29.57421875" style="0" customWidth="1"/>
    <col min="1270" max="1274" width="13.8515625" style="0" customWidth="1"/>
    <col min="1275" max="1275" width="12.8515625" style="0" bestFit="1" customWidth="1"/>
    <col min="1276" max="1276" width="17.00390625" style="0" customWidth="1"/>
    <col min="1277" max="1277" width="15.28125" style="0" bestFit="1" customWidth="1"/>
    <col min="1524" max="1524" width="5.57421875" style="0" bestFit="1" customWidth="1"/>
    <col min="1525" max="1525" width="29.57421875" style="0" customWidth="1"/>
    <col min="1526" max="1530" width="13.8515625" style="0" customWidth="1"/>
    <col min="1531" max="1531" width="12.8515625" style="0" bestFit="1" customWidth="1"/>
    <col min="1532" max="1532" width="17.00390625" style="0" customWidth="1"/>
    <col min="1533" max="1533" width="15.28125" style="0" bestFit="1" customWidth="1"/>
    <col min="1780" max="1780" width="5.57421875" style="0" bestFit="1" customWidth="1"/>
    <col min="1781" max="1781" width="29.57421875" style="0" customWidth="1"/>
    <col min="1782" max="1786" width="13.8515625" style="0" customWidth="1"/>
    <col min="1787" max="1787" width="12.8515625" style="0" bestFit="1" customWidth="1"/>
    <col min="1788" max="1788" width="17.00390625" style="0" customWidth="1"/>
    <col min="1789" max="1789" width="15.28125" style="0" bestFit="1" customWidth="1"/>
    <col min="2036" max="2036" width="5.57421875" style="0" bestFit="1" customWidth="1"/>
    <col min="2037" max="2037" width="29.57421875" style="0" customWidth="1"/>
    <col min="2038" max="2042" width="13.8515625" style="0" customWidth="1"/>
    <col min="2043" max="2043" width="12.8515625" style="0" bestFit="1" customWidth="1"/>
    <col min="2044" max="2044" width="17.00390625" style="0" customWidth="1"/>
    <col min="2045" max="2045" width="15.28125" style="0" bestFit="1" customWidth="1"/>
    <col min="2292" max="2292" width="5.57421875" style="0" bestFit="1" customWidth="1"/>
    <col min="2293" max="2293" width="29.57421875" style="0" customWidth="1"/>
    <col min="2294" max="2298" width="13.8515625" style="0" customWidth="1"/>
    <col min="2299" max="2299" width="12.8515625" style="0" bestFit="1" customWidth="1"/>
    <col min="2300" max="2300" width="17.00390625" style="0" customWidth="1"/>
    <col min="2301" max="2301" width="15.28125" style="0" bestFit="1" customWidth="1"/>
    <col min="2548" max="2548" width="5.57421875" style="0" bestFit="1" customWidth="1"/>
    <col min="2549" max="2549" width="29.57421875" style="0" customWidth="1"/>
    <col min="2550" max="2554" width="13.8515625" style="0" customWidth="1"/>
    <col min="2555" max="2555" width="12.8515625" style="0" bestFit="1" customWidth="1"/>
    <col min="2556" max="2556" width="17.00390625" style="0" customWidth="1"/>
    <col min="2557" max="2557" width="15.28125" style="0" bestFit="1" customWidth="1"/>
    <col min="2804" max="2804" width="5.57421875" style="0" bestFit="1" customWidth="1"/>
    <col min="2805" max="2805" width="29.57421875" style="0" customWidth="1"/>
    <col min="2806" max="2810" width="13.8515625" style="0" customWidth="1"/>
    <col min="2811" max="2811" width="12.8515625" style="0" bestFit="1" customWidth="1"/>
    <col min="2812" max="2812" width="17.00390625" style="0" customWidth="1"/>
    <col min="2813" max="2813" width="15.28125" style="0" bestFit="1" customWidth="1"/>
    <col min="3060" max="3060" width="5.57421875" style="0" bestFit="1" customWidth="1"/>
    <col min="3061" max="3061" width="29.57421875" style="0" customWidth="1"/>
    <col min="3062" max="3066" width="13.8515625" style="0" customWidth="1"/>
    <col min="3067" max="3067" width="12.8515625" style="0" bestFit="1" customWidth="1"/>
    <col min="3068" max="3068" width="17.00390625" style="0" customWidth="1"/>
    <col min="3069" max="3069" width="15.28125" style="0" bestFit="1" customWidth="1"/>
    <col min="3316" max="3316" width="5.57421875" style="0" bestFit="1" customWidth="1"/>
    <col min="3317" max="3317" width="29.57421875" style="0" customWidth="1"/>
    <col min="3318" max="3322" width="13.8515625" style="0" customWidth="1"/>
    <col min="3323" max="3323" width="12.8515625" style="0" bestFit="1" customWidth="1"/>
    <col min="3324" max="3324" width="17.00390625" style="0" customWidth="1"/>
    <col min="3325" max="3325" width="15.28125" style="0" bestFit="1" customWidth="1"/>
    <col min="3572" max="3572" width="5.57421875" style="0" bestFit="1" customWidth="1"/>
    <col min="3573" max="3573" width="29.57421875" style="0" customWidth="1"/>
    <col min="3574" max="3578" width="13.8515625" style="0" customWidth="1"/>
    <col min="3579" max="3579" width="12.8515625" style="0" bestFit="1" customWidth="1"/>
    <col min="3580" max="3580" width="17.00390625" style="0" customWidth="1"/>
    <col min="3581" max="3581" width="15.28125" style="0" bestFit="1" customWidth="1"/>
    <col min="3828" max="3828" width="5.57421875" style="0" bestFit="1" customWidth="1"/>
    <col min="3829" max="3829" width="29.57421875" style="0" customWidth="1"/>
    <col min="3830" max="3834" width="13.8515625" style="0" customWidth="1"/>
    <col min="3835" max="3835" width="12.8515625" style="0" bestFit="1" customWidth="1"/>
    <col min="3836" max="3836" width="17.00390625" style="0" customWidth="1"/>
    <col min="3837" max="3837" width="15.28125" style="0" bestFit="1" customWidth="1"/>
    <col min="4084" max="4084" width="5.57421875" style="0" bestFit="1" customWidth="1"/>
    <col min="4085" max="4085" width="29.57421875" style="0" customWidth="1"/>
    <col min="4086" max="4090" width="13.8515625" style="0" customWidth="1"/>
    <col min="4091" max="4091" width="12.8515625" style="0" bestFit="1" customWidth="1"/>
    <col min="4092" max="4092" width="17.00390625" style="0" customWidth="1"/>
    <col min="4093" max="4093" width="15.28125" style="0" bestFit="1" customWidth="1"/>
    <col min="4340" max="4340" width="5.57421875" style="0" bestFit="1" customWidth="1"/>
    <col min="4341" max="4341" width="29.57421875" style="0" customWidth="1"/>
    <col min="4342" max="4346" width="13.8515625" style="0" customWidth="1"/>
    <col min="4347" max="4347" width="12.8515625" style="0" bestFit="1" customWidth="1"/>
    <col min="4348" max="4348" width="17.00390625" style="0" customWidth="1"/>
    <col min="4349" max="4349" width="15.28125" style="0" bestFit="1" customWidth="1"/>
    <col min="4596" max="4596" width="5.57421875" style="0" bestFit="1" customWidth="1"/>
    <col min="4597" max="4597" width="29.57421875" style="0" customWidth="1"/>
    <col min="4598" max="4602" width="13.8515625" style="0" customWidth="1"/>
    <col min="4603" max="4603" width="12.8515625" style="0" bestFit="1" customWidth="1"/>
    <col min="4604" max="4604" width="17.00390625" style="0" customWidth="1"/>
    <col min="4605" max="4605" width="15.28125" style="0" bestFit="1" customWidth="1"/>
    <col min="4852" max="4852" width="5.57421875" style="0" bestFit="1" customWidth="1"/>
    <col min="4853" max="4853" width="29.57421875" style="0" customWidth="1"/>
    <col min="4854" max="4858" width="13.8515625" style="0" customWidth="1"/>
    <col min="4859" max="4859" width="12.8515625" style="0" bestFit="1" customWidth="1"/>
    <col min="4860" max="4860" width="17.00390625" style="0" customWidth="1"/>
    <col min="4861" max="4861" width="15.28125" style="0" bestFit="1" customWidth="1"/>
    <col min="5108" max="5108" width="5.57421875" style="0" bestFit="1" customWidth="1"/>
    <col min="5109" max="5109" width="29.57421875" style="0" customWidth="1"/>
    <col min="5110" max="5114" width="13.8515625" style="0" customWidth="1"/>
    <col min="5115" max="5115" width="12.8515625" style="0" bestFit="1" customWidth="1"/>
    <col min="5116" max="5116" width="17.00390625" style="0" customWidth="1"/>
    <col min="5117" max="5117" width="15.28125" style="0" bestFit="1" customWidth="1"/>
    <col min="5364" max="5364" width="5.57421875" style="0" bestFit="1" customWidth="1"/>
    <col min="5365" max="5365" width="29.57421875" style="0" customWidth="1"/>
    <col min="5366" max="5370" width="13.8515625" style="0" customWidth="1"/>
    <col min="5371" max="5371" width="12.8515625" style="0" bestFit="1" customWidth="1"/>
    <col min="5372" max="5372" width="17.00390625" style="0" customWidth="1"/>
    <col min="5373" max="5373" width="15.28125" style="0" bestFit="1" customWidth="1"/>
    <col min="5620" max="5620" width="5.57421875" style="0" bestFit="1" customWidth="1"/>
    <col min="5621" max="5621" width="29.57421875" style="0" customWidth="1"/>
    <col min="5622" max="5626" width="13.8515625" style="0" customWidth="1"/>
    <col min="5627" max="5627" width="12.8515625" style="0" bestFit="1" customWidth="1"/>
    <col min="5628" max="5628" width="17.00390625" style="0" customWidth="1"/>
    <col min="5629" max="5629" width="15.28125" style="0" bestFit="1" customWidth="1"/>
    <col min="5876" max="5876" width="5.57421875" style="0" bestFit="1" customWidth="1"/>
    <col min="5877" max="5877" width="29.57421875" style="0" customWidth="1"/>
    <col min="5878" max="5882" width="13.8515625" style="0" customWidth="1"/>
    <col min="5883" max="5883" width="12.8515625" style="0" bestFit="1" customWidth="1"/>
    <col min="5884" max="5884" width="17.00390625" style="0" customWidth="1"/>
    <col min="5885" max="5885" width="15.28125" style="0" bestFit="1" customWidth="1"/>
    <col min="6132" max="6132" width="5.57421875" style="0" bestFit="1" customWidth="1"/>
    <col min="6133" max="6133" width="29.57421875" style="0" customWidth="1"/>
    <col min="6134" max="6138" width="13.8515625" style="0" customWidth="1"/>
    <col min="6139" max="6139" width="12.8515625" style="0" bestFit="1" customWidth="1"/>
    <col min="6140" max="6140" width="17.00390625" style="0" customWidth="1"/>
    <col min="6141" max="6141" width="15.28125" style="0" bestFit="1" customWidth="1"/>
    <col min="6388" max="6388" width="5.57421875" style="0" bestFit="1" customWidth="1"/>
    <col min="6389" max="6389" width="29.57421875" style="0" customWidth="1"/>
    <col min="6390" max="6394" width="13.8515625" style="0" customWidth="1"/>
    <col min="6395" max="6395" width="12.8515625" style="0" bestFit="1" customWidth="1"/>
    <col min="6396" max="6396" width="17.00390625" style="0" customWidth="1"/>
    <col min="6397" max="6397" width="15.28125" style="0" bestFit="1" customWidth="1"/>
    <col min="6644" max="6644" width="5.57421875" style="0" bestFit="1" customWidth="1"/>
    <col min="6645" max="6645" width="29.57421875" style="0" customWidth="1"/>
    <col min="6646" max="6650" width="13.8515625" style="0" customWidth="1"/>
    <col min="6651" max="6651" width="12.8515625" style="0" bestFit="1" customWidth="1"/>
    <col min="6652" max="6652" width="17.00390625" style="0" customWidth="1"/>
    <col min="6653" max="6653" width="15.28125" style="0" bestFit="1" customWidth="1"/>
    <col min="6900" max="6900" width="5.57421875" style="0" bestFit="1" customWidth="1"/>
    <col min="6901" max="6901" width="29.57421875" style="0" customWidth="1"/>
    <col min="6902" max="6906" width="13.8515625" style="0" customWidth="1"/>
    <col min="6907" max="6907" width="12.8515625" style="0" bestFit="1" customWidth="1"/>
    <col min="6908" max="6908" width="17.00390625" style="0" customWidth="1"/>
    <col min="6909" max="6909" width="15.28125" style="0" bestFit="1" customWidth="1"/>
    <col min="7156" max="7156" width="5.57421875" style="0" bestFit="1" customWidth="1"/>
    <col min="7157" max="7157" width="29.57421875" style="0" customWidth="1"/>
    <col min="7158" max="7162" width="13.8515625" style="0" customWidth="1"/>
    <col min="7163" max="7163" width="12.8515625" style="0" bestFit="1" customWidth="1"/>
    <col min="7164" max="7164" width="17.00390625" style="0" customWidth="1"/>
    <col min="7165" max="7165" width="15.28125" style="0" bestFit="1" customWidth="1"/>
    <col min="7412" max="7412" width="5.57421875" style="0" bestFit="1" customWidth="1"/>
    <col min="7413" max="7413" width="29.57421875" style="0" customWidth="1"/>
    <col min="7414" max="7418" width="13.8515625" style="0" customWidth="1"/>
    <col min="7419" max="7419" width="12.8515625" style="0" bestFit="1" customWidth="1"/>
    <col min="7420" max="7420" width="17.00390625" style="0" customWidth="1"/>
    <col min="7421" max="7421" width="15.28125" style="0" bestFit="1" customWidth="1"/>
    <col min="7668" max="7668" width="5.57421875" style="0" bestFit="1" customWidth="1"/>
    <col min="7669" max="7669" width="29.57421875" style="0" customWidth="1"/>
    <col min="7670" max="7674" width="13.8515625" style="0" customWidth="1"/>
    <col min="7675" max="7675" width="12.8515625" style="0" bestFit="1" customWidth="1"/>
    <col min="7676" max="7676" width="17.00390625" style="0" customWidth="1"/>
    <col min="7677" max="7677" width="15.28125" style="0" bestFit="1" customWidth="1"/>
    <col min="7924" max="7924" width="5.57421875" style="0" bestFit="1" customWidth="1"/>
    <col min="7925" max="7925" width="29.57421875" style="0" customWidth="1"/>
    <col min="7926" max="7930" width="13.8515625" style="0" customWidth="1"/>
    <col min="7931" max="7931" width="12.8515625" style="0" bestFit="1" customWidth="1"/>
    <col min="7932" max="7932" width="17.00390625" style="0" customWidth="1"/>
    <col min="7933" max="7933" width="15.28125" style="0" bestFit="1" customWidth="1"/>
    <col min="8180" max="8180" width="5.57421875" style="0" bestFit="1" customWidth="1"/>
    <col min="8181" max="8181" width="29.57421875" style="0" customWidth="1"/>
    <col min="8182" max="8186" width="13.8515625" style="0" customWidth="1"/>
    <col min="8187" max="8187" width="12.8515625" style="0" bestFit="1" customWidth="1"/>
    <col min="8188" max="8188" width="17.00390625" style="0" customWidth="1"/>
    <col min="8189" max="8189" width="15.28125" style="0" bestFit="1" customWidth="1"/>
    <col min="8436" max="8436" width="5.57421875" style="0" bestFit="1" customWidth="1"/>
    <col min="8437" max="8437" width="29.57421875" style="0" customWidth="1"/>
    <col min="8438" max="8442" width="13.8515625" style="0" customWidth="1"/>
    <col min="8443" max="8443" width="12.8515625" style="0" bestFit="1" customWidth="1"/>
    <col min="8444" max="8444" width="17.00390625" style="0" customWidth="1"/>
    <col min="8445" max="8445" width="15.28125" style="0" bestFit="1" customWidth="1"/>
    <col min="8692" max="8692" width="5.57421875" style="0" bestFit="1" customWidth="1"/>
    <col min="8693" max="8693" width="29.57421875" style="0" customWidth="1"/>
    <col min="8694" max="8698" width="13.8515625" style="0" customWidth="1"/>
    <col min="8699" max="8699" width="12.8515625" style="0" bestFit="1" customWidth="1"/>
    <col min="8700" max="8700" width="17.00390625" style="0" customWidth="1"/>
    <col min="8701" max="8701" width="15.28125" style="0" bestFit="1" customWidth="1"/>
    <col min="8948" max="8948" width="5.57421875" style="0" bestFit="1" customWidth="1"/>
    <col min="8949" max="8949" width="29.57421875" style="0" customWidth="1"/>
    <col min="8950" max="8954" width="13.8515625" style="0" customWidth="1"/>
    <col min="8955" max="8955" width="12.8515625" style="0" bestFit="1" customWidth="1"/>
    <col min="8956" max="8956" width="17.00390625" style="0" customWidth="1"/>
    <col min="8957" max="8957" width="15.28125" style="0" bestFit="1" customWidth="1"/>
    <col min="9204" max="9204" width="5.57421875" style="0" bestFit="1" customWidth="1"/>
    <col min="9205" max="9205" width="29.57421875" style="0" customWidth="1"/>
    <col min="9206" max="9210" width="13.8515625" style="0" customWidth="1"/>
    <col min="9211" max="9211" width="12.8515625" style="0" bestFit="1" customWidth="1"/>
    <col min="9212" max="9212" width="17.00390625" style="0" customWidth="1"/>
    <col min="9213" max="9213" width="15.28125" style="0" bestFit="1" customWidth="1"/>
    <col min="9460" max="9460" width="5.57421875" style="0" bestFit="1" customWidth="1"/>
    <col min="9461" max="9461" width="29.57421875" style="0" customWidth="1"/>
    <col min="9462" max="9466" width="13.8515625" style="0" customWidth="1"/>
    <col min="9467" max="9467" width="12.8515625" style="0" bestFit="1" customWidth="1"/>
    <col min="9468" max="9468" width="17.00390625" style="0" customWidth="1"/>
    <col min="9469" max="9469" width="15.28125" style="0" bestFit="1" customWidth="1"/>
    <col min="9716" max="9716" width="5.57421875" style="0" bestFit="1" customWidth="1"/>
    <col min="9717" max="9717" width="29.57421875" style="0" customWidth="1"/>
    <col min="9718" max="9722" width="13.8515625" style="0" customWidth="1"/>
    <col min="9723" max="9723" width="12.8515625" style="0" bestFit="1" customWidth="1"/>
    <col min="9724" max="9724" width="17.00390625" style="0" customWidth="1"/>
    <col min="9725" max="9725" width="15.28125" style="0" bestFit="1" customWidth="1"/>
    <col min="9972" max="9972" width="5.57421875" style="0" bestFit="1" customWidth="1"/>
    <col min="9973" max="9973" width="29.57421875" style="0" customWidth="1"/>
    <col min="9974" max="9978" width="13.8515625" style="0" customWidth="1"/>
    <col min="9979" max="9979" width="12.8515625" style="0" bestFit="1" customWidth="1"/>
    <col min="9980" max="9980" width="17.00390625" style="0" customWidth="1"/>
    <col min="9981" max="9981" width="15.28125" style="0" bestFit="1" customWidth="1"/>
    <col min="10228" max="10228" width="5.57421875" style="0" bestFit="1" customWidth="1"/>
    <col min="10229" max="10229" width="29.57421875" style="0" customWidth="1"/>
    <col min="10230" max="10234" width="13.8515625" style="0" customWidth="1"/>
    <col min="10235" max="10235" width="12.8515625" style="0" bestFit="1" customWidth="1"/>
    <col min="10236" max="10236" width="17.00390625" style="0" customWidth="1"/>
    <col min="10237" max="10237" width="15.28125" style="0" bestFit="1" customWidth="1"/>
    <col min="10484" max="10484" width="5.57421875" style="0" bestFit="1" customWidth="1"/>
    <col min="10485" max="10485" width="29.57421875" style="0" customWidth="1"/>
    <col min="10486" max="10490" width="13.8515625" style="0" customWidth="1"/>
    <col min="10491" max="10491" width="12.8515625" style="0" bestFit="1" customWidth="1"/>
    <col min="10492" max="10492" width="17.00390625" style="0" customWidth="1"/>
    <col min="10493" max="10493" width="15.28125" style="0" bestFit="1" customWidth="1"/>
    <col min="10740" max="10740" width="5.57421875" style="0" bestFit="1" customWidth="1"/>
    <col min="10741" max="10741" width="29.57421875" style="0" customWidth="1"/>
    <col min="10742" max="10746" width="13.8515625" style="0" customWidth="1"/>
    <col min="10747" max="10747" width="12.8515625" style="0" bestFit="1" customWidth="1"/>
    <col min="10748" max="10748" width="17.00390625" style="0" customWidth="1"/>
    <col min="10749" max="10749" width="15.28125" style="0" bestFit="1" customWidth="1"/>
    <col min="10996" max="10996" width="5.57421875" style="0" bestFit="1" customWidth="1"/>
    <col min="10997" max="10997" width="29.57421875" style="0" customWidth="1"/>
    <col min="10998" max="11002" width="13.8515625" style="0" customWidth="1"/>
    <col min="11003" max="11003" width="12.8515625" style="0" bestFit="1" customWidth="1"/>
    <col min="11004" max="11004" width="17.00390625" style="0" customWidth="1"/>
    <col min="11005" max="11005" width="15.28125" style="0" bestFit="1" customWidth="1"/>
    <col min="11252" max="11252" width="5.57421875" style="0" bestFit="1" customWidth="1"/>
    <col min="11253" max="11253" width="29.57421875" style="0" customWidth="1"/>
    <col min="11254" max="11258" width="13.8515625" style="0" customWidth="1"/>
    <col min="11259" max="11259" width="12.8515625" style="0" bestFit="1" customWidth="1"/>
    <col min="11260" max="11260" width="17.00390625" style="0" customWidth="1"/>
    <col min="11261" max="11261" width="15.28125" style="0" bestFit="1" customWidth="1"/>
    <col min="11508" max="11508" width="5.57421875" style="0" bestFit="1" customWidth="1"/>
    <col min="11509" max="11509" width="29.57421875" style="0" customWidth="1"/>
    <col min="11510" max="11514" width="13.8515625" style="0" customWidth="1"/>
    <col min="11515" max="11515" width="12.8515625" style="0" bestFit="1" customWidth="1"/>
    <col min="11516" max="11516" width="17.00390625" style="0" customWidth="1"/>
    <col min="11517" max="11517" width="15.28125" style="0" bestFit="1" customWidth="1"/>
    <col min="11764" max="11764" width="5.57421875" style="0" bestFit="1" customWidth="1"/>
    <col min="11765" max="11765" width="29.57421875" style="0" customWidth="1"/>
    <col min="11766" max="11770" width="13.8515625" style="0" customWidth="1"/>
    <col min="11771" max="11771" width="12.8515625" style="0" bestFit="1" customWidth="1"/>
    <col min="11772" max="11772" width="17.00390625" style="0" customWidth="1"/>
    <col min="11773" max="11773" width="15.28125" style="0" bestFit="1" customWidth="1"/>
    <col min="12020" max="12020" width="5.57421875" style="0" bestFit="1" customWidth="1"/>
    <col min="12021" max="12021" width="29.57421875" style="0" customWidth="1"/>
    <col min="12022" max="12026" width="13.8515625" style="0" customWidth="1"/>
    <col min="12027" max="12027" width="12.8515625" style="0" bestFit="1" customWidth="1"/>
    <col min="12028" max="12028" width="17.00390625" style="0" customWidth="1"/>
    <col min="12029" max="12029" width="15.28125" style="0" bestFit="1" customWidth="1"/>
    <col min="12276" max="12276" width="5.57421875" style="0" bestFit="1" customWidth="1"/>
    <col min="12277" max="12277" width="29.57421875" style="0" customWidth="1"/>
    <col min="12278" max="12282" width="13.8515625" style="0" customWidth="1"/>
    <col min="12283" max="12283" width="12.8515625" style="0" bestFit="1" customWidth="1"/>
    <col min="12284" max="12284" width="17.00390625" style="0" customWidth="1"/>
    <col min="12285" max="12285" width="15.28125" style="0" bestFit="1" customWidth="1"/>
    <col min="12532" max="12532" width="5.57421875" style="0" bestFit="1" customWidth="1"/>
    <col min="12533" max="12533" width="29.57421875" style="0" customWidth="1"/>
    <col min="12534" max="12538" width="13.8515625" style="0" customWidth="1"/>
    <col min="12539" max="12539" width="12.8515625" style="0" bestFit="1" customWidth="1"/>
    <col min="12540" max="12540" width="17.00390625" style="0" customWidth="1"/>
    <col min="12541" max="12541" width="15.28125" style="0" bestFit="1" customWidth="1"/>
    <col min="12788" max="12788" width="5.57421875" style="0" bestFit="1" customWidth="1"/>
    <col min="12789" max="12789" width="29.57421875" style="0" customWidth="1"/>
    <col min="12790" max="12794" width="13.8515625" style="0" customWidth="1"/>
    <col min="12795" max="12795" width="12.8515625" style="0" bestFit="1" customWidth="1"/>
    <col min="12796" max="12796" width="17.00390625" style="0" customWidth="1"/>
    <col min="12797" max="12797" width="15.28125" style="0" bestFit="1" customWidth="1"/>
    <col min="13044" max="13044" width="5.57421875" style="0" bestFit="1" customWidth="1"/>
    <col min="13045" max="13045" width="29.57421875" style="0" customWidth="1"/>
    <col min="13046" max="13050" width="13.8515625" style="0" customWidth="1"/>
    <col min="13051" max="13051" width="12.8515625" style="0" bestFit="1" customWidth="1"/>
    <col min="13052" max="13052" width="17.00390625" style="0" customWidth="1"/>
    <col min="13053" max="13053" width="15.28125" style="0" bestFit="1" customWidth="1"/>
    <col min="13300" max="13300" width="5.57421875" style="0" bestFit="1" customWidth="1"/>
    <col min="13301" max="13301" width="29.57421875" style="0" customWidth="1"/>
    <col min="13302" max="13306" width="13.8515625" style="0" customWidth="1"/>
    <col min="13307" max="13307" width="12.8515625" style="0" bestFit="1" customWidth="1"/>
    <col min="13308" max="13308" width="17.00390625" style="0" customWidth="1"/>
    <col min="13309" max="13309" width="15.28125" style="0" bestFit="1" customWidth="1"/>
    <col min="13556" max="13556" width="5.57421875" style="0" bestFit="1" customWidth="1"/>
    <col min="13557" max="13557" width="29.57421875" style="0" customWidth="1"/>
    <col min="13558" max="13562" width="13.8515625" style="0" customWidth="1"/>
    <col min="13563" max="13563" width="12.8515625" style="0" bestFit="1" customWidth="1"/>
    <col min="13564" max="13564" width="17.00390625" style="0" customWidth="1"/>
    <col min="13565" max="13565" width="15.28125" style="0" bestFit="1" customWidth="1"/>
    <col min="13812" max="13812" width="5.57421875" style="0" bestFit="1" customWidth="1"/>
    <col min="13813" max="13813" width="29.57421875" style="0" customWidth="1"/>
    <col min="13814" max="13818" width="13.8515625" style="0" customWidth="1"/>
    <col min="13819" max="13819" width="12.8515625" style="0" bestFit="1" customWidth="1"/>
    <col min="13820" max="13820" width="17.00390625" style="0" customWidth="1"/>
    <col min="13821" max="13821" width="15.28125" style="0" bestFit="1" customWidth="1"/>
    <col min="14068" max="14068" width="5.57421875" style="0" bestFit="1" customWidth="1"/>
    <col min="14069" max="14069" width="29.57421875" style="0" customWidth="1"/>
    <col min="14070" max="14074" width="13.8515625" style="0" customWidth="1"/>
    <col min="14075" max="14075" width="12.8515625" style="0" bestFit="1" customWidth="1"/>
    <col min="14076" max="14076" width="17.00390625" style="0" customWidth="1"/>
    <col min="14077" max="14077" width="15.28125" style="0" bestFit="1" customWidth="1"/>
    <col min="14324" max="14324" width="5.57421875" style="0" bestFit="1" customWidth="1"/>
    <col min="14325" max="14325" width="29.57421875" style="0" customWidth="1"/>
    <col min="14326" max="14330" width="13.8515625" style="0" customWidth="1"/>
    <col min="14331" max="14331" width="12.8515625" style="0" bestFit="1" customWidth="1"/>
    <col min="14332" max="14332" width="17.00390625" style="0" customWidth="1"/>
    <col min="14333" max="14333" width="15.28125" style="0" bestFit="1" customWidth="1"/>
    <col min="14580" max="14580" width="5.57421875" style="0" bestFit="1" customWidth="1"/>
    <col min="14581" max="14581" width="29.57421875" style="0" customWidth="1"/>
    <col min="14582" max="14586" width="13.8515625" style="0" customWidth="1"/>
    <col min="14587" max="14587" width="12.8515625" style="0" bestFit="1" customWidth="1"/>
    <col min="14588" max="14588" width="17.00390625" style="0" customWidth="1"/>
    <col min="14589" max="14589" width="15.28125" style="0" bestFit="1" customWidth="1"/>
    <col min="14836" max="14836" width="5.57421875" style="0" bestFit="1" customWidth="1"/>
    <col min="14837" max="14837" width="29.57421875" style="0" customWidth="1"/>
    <col min="14838" max="14842" width="13.8515625" style="0" customWidth="1"/>
    <col min="14843" max="14843" width="12.8515625" style="0" bestFit="1" customWidth="1"/>
    <col min="14844" max="14844" width="17.00390625" style="0" customWidth="1"/>
    <col min="14845" max="14845" width="15.28125" style="0" bestFit="1" customWidth="1"/>
    <col min="15092" max="15092" width="5.57421875" style="0" bestFit="1" customWidth="1"/>
    <col min="15093" max="15093" width="29.57421875" style="0" customWidth="1"/>
    <col min="15094" max="15098" width="13.8515625" style="0" customWidth="1"/>
    <col min="15099" max="15099" width="12.8515625" style="0" bestFit="1" customWidth="1"/>
    <col min="15100" max="15100" width="17.00390625" style="0" customWidth="1"/>
    <col min="15101" max="15101" width="15.28125" style="0" bestFit="1" customWidth="1"/>
    <col min="15348" max="15348" width="5.57421875" style="0" bestFit="1" customWidth="1"/>
    <col min="15349" max="15349" width="29.57421875" style="0" customWidth="1"/>
    <col min="15350" max="15354" width="13.8515625" style="0" customWidth="1"/>
    <col min="15355" max="15355" width="12.8515625" style="0" bestFit="1" customWidth="1"/>
    <col min="15356" max="15356" width="17.00390625" style="0" customWidth="1"/>
    <col min="15357" max="15357" width="15.28125" style="0" bestFit="1" customWidth="1"/>
    <col min="15604" max="15604" width="5.57421875" style="0" bestFit="1" customWidth="1"/>
    <col min="15605" max="15605" width="29.57421875" style="0" customWidth="1"/>
    <col min="15606" max="15610" width="13.8515625" style="0" customWidth="1"/>
    <col min="15611" max="15611" width="12.8515625" style="0" bestFit="1" customWidth="1"/>
    <col min="15612" max="15612" width="17.00390625" style="0" customWidth="1"/>
    <col min="15613" max="15613" width="15.28125" style="0" bestFit="1" customWidth="1"/>
    <col min="15860" max="15860" width="5.57421875" style="0" bestFit="1" customWidth="1"/>
    <col min="15861" max="15861" width="29.57421875" style="0" customWidth="1"/>
    <col min="15862" max="15866" width="13.8515625" style="0" customWidth="1"/>
    <col min="15867" max="15867" width="12.8515625" style="0" bestFit="1" customWidth="1"/>
    <col min="15868" max="15868" width="17.00390625" style="0" customWidth="1"/>
    <col min="15869" max="15869" width="15.28125" style="0" bestFit="1" customWidth="1"/>
    <col min="16116" max="16116" width="5.57421875" style="0" bestFit="1" customWidth="1"/>
    <col min="16117" max="16117" width="29.57421875" style="0" customWidth="1"/>
    <col min="16118" max="16122" width="13.8515625" style="0" customWidth="1"/>
    <col min="16123" max="16123" width="12.8515625" style="0" bestFit="1" customWidth="1"/>
    <col min="16124" max="16124" width="17.00390625" style="0" customWidth="1"/>
    <col min="16125" max="16125" width="15.28125" style="0" bestFit="1" customWidth="1"/>
  </cols>
  <sheetData>
    <row r="1" spans="1:6" ht="15">
      <c r="A1" s="294"/>
      <c r="B1" s="294"/>
      <c r="C1" s="294"/>
      <c r="D1" s="294"/>
      <c r="E1" s="294"/>
      <c r="F1" s="294"/>
    </row>
    <row r="2" spans="1:6" ht="15">
      <c r="A2" s="294"/>
      <c r="B2" s="294"/>
      <c r="C2" s="294"/>
      <c r="D2" s="294"/>
      <c r="E2" s="294"/>
      <c r="F2" s="294"/>
    </row>
    <row r="3" spans="1:6" ht="15">
      <c r="A3" s="294"/>
      <c r="B3" s="294"/>
      <c r="C3" s="294"/>
      <c r="D3" s="294"/>
      <c r="E3" s="294"/>
      <c r="F3" s="294"/>
    </row>
    <row r="4" spans="1:6" ht="15">
      <c r="A4" s="294"/>
      <c r="B4" s="294"/>
      <c r="C4" s="294"/>
      <c r="D4" s="294"/>
      <c r="E4" s="294"/>
      <c r="F4" s="294"/>
    </row>
    <row r="5" spans="1:6" ht="15">
      <c r="A5" s="294"/>
      <c r="B5" s="294"/>
      <c r="C5" s="294"/>
      <c r="D5" s="294"/>
      <c r="E5" s="294"/>
      <c r="F5" s="294"/>
    </row>
    <row r="6" spans="1:6" ht="15">
      <c r="A6" s="294"/>
      <c r="B6" s="294"/>
      <c r="C6" s="294"/>
      <c r="D6" s="294"/>
      <c r="E6" s="294"/>
      <c r="F6" s="294"/>
    </row>
    <row r="7" spans="1:6" ht="15">
      <c r="A7" s="294"/>
      <c r="B7" s="294"/>
      <c r="C7" s="294"/>
      <c r="D7" s="294"/>
      <c r="E7" s="294"/>
      <c r="F7" s="294"/>
    </row>
    <row r="8" spans="1:6" ht="15">
      <c r="A8" s="295" t="s">
        <v>102</v>
      </c>
      <c r="B8" s="295"/>
      <c r="C8" s="295"/>
      <c r="D8" s="295"/>
      <c r="E8" s="295"/>
      <c r="F8" s="30" t="s">
        <v>166</v>
      </c>
    </row>
    <row r="9" spans="1:6" ht="25.5" customHeight="1">
      <c r="A9" s="344" t="str">
        <f>'ORÇ.'!A9</f>
        <v>OBRA: EXECUÇÃO DAS OBRAS DE CONSTRUÇÃO DO CALÇAMENTO, MEIO-FIO, MICRODRENAGEM E ILUMINAÇÃO DO CEMITÉRIO SÃO MARCELO NO MUNICÍPIO DE OURÉM/PA</v>
      </c>
      <c r="B9" s="344"/>
      <c r="C9" s="344"/>
      <c r="D9" s="344"/>
      <c r="E9" s="344"/>
      <c r="F9" s="31" t="s">
        <v>167</v>
      </c>
    </row>
    <row r="10" spans="1:6" ht="15">
      <c r="A10" s="293" t="s">
        <v>104</v>
      </c>
      <c r="B10" s="293"/>
      <c r="C10" s="293"/>
      <c r="D10" s="293"/>
      <c r="E10" s="293"/>
      <c r="F10" s="293"/>
    </row>
    <row r="11" spans="1:6" ht="15">
      <c r="A11" s="29" t="s">
        <v>42</v>
      </c>
      <c r="B11" s="29" t="s">
        <v>7</v>
      </c>
      <c r="C11" s="22" t="s">
        <v>93</v>
      </c>
      <c r="D11" s="22" t="s">
        <v>99</v>
      </c>
      <c r="E11" s="22" t="s">
        <v>100</v>
      </c>
      <c r="F11" s="22" t="s">
        <v>101</v>
      </c>
    </row>
    <row r="12" spans="1:6" s="4" customFormat="1" ht="12.75" customHeight="1">
      <c r="A12" s="9" t="str">
        <f>'ORÇ.'!A15</f>
        <v xml:space="preserve"> 1 </v>
      </c>
      <c r="B12" s="9" t="str">
        <f>'ORÇ.'!D15</f>
        <v xml:space="preserve">SERVIÇOS PRELIMINARES </v>
      </c>
      <c r="C12" s="174">
        <f>D12</f>
        <v>1</v>
      </c>
      <c r="D12" s="64">
        <f>D13/C13</f>
        <v>1</v>
      </c>
      <c r="E12" s="28" t="s">
        <v>94</v>
      </c>
      <c r="F12" s="28" t="s">
        <v>94</v>
      </c>
    </row>
    <row r="13" spans="1:6" s="4" customFormat="1" ht="11.25" customHeight="1">
      <c r="A13" s="9"/>
      <c r="B13" s="9"/>
      <c r="C13" s="62">
        <f>'ORÇ.'!I16</f>
        <v>5629.3</v>
      </c>
      <c r="D13" s="63">
        <f>C13*1</f>
        <v>5629.3</v>
      </c>
      <c r="E13" s="28"/>
      <c r="F13" s="28"/>
    </row>
    <row r="14" spans="1:6" s="4" customFormat="1" ht="11.25" customHeight="1">
      <c r="A14" s="296"/>
      <c r="B14" s="297"/>
      <c r="C14" s="297"/>
      <c r="D14" s="297"/>
      <c r="E14" s="297"/>
      <c r="F14" s="298"/>
    </row>
    <row r="15" spans="1:6" s="4" customFormat="1" ht="11.25" customHeight="1">
      <c r="A15" s="9" t="str">
        <f>'ORÇ.'!A17</f>
        <v xml:space="preserve"> 2 </v>
      </c>
      <c r="B15" s="9" t="str">
        <f>'ORÇ.'!D17</f>
        <v>PAVIMENTAÇÃO-CALÇADA DE PROTEÇÃO</v>
      </c>
      <c r="C15" s="174">
        <f>D15+E15</f>
        <v>1</v>
      </c>
      <c r="D15" s="64">
        <f>D16/$C$16</f>
        <v>0.6</v>
      </c>
      <c r="E15" s="64">
        <f>E16/$C$16</f>
        <v>0.4</v>
      </c>
      <c r="F15" s="28"/>
    </row>
    <row r="16" spans="1:6" s="4" customFormat="1" ht="11.25" customHeight="1">
      <c r="A16" s="9"/>
      <c r="B16" s="9"/>
      <c r="C16" s="62">
        <f>'ORÇ.'!I17</f>
        <v>183129.07</v>
      </c>
      <c r="D16" s="63">
        <f>$C$16*0.6</f>
        <v>109877.442</v>
      </c>
      <c r="E16" s="63">
        <f>$C$16*0.4</f>
        <v>73251.62800000001</v>
      </c>
      <c r="F16" s="28"/>
    </row>
    <row r="17" spans="1:6" s="4" customFormat="1" ht="11.25" customHeight="1">
      <c r="A17" s="296"/>
      <c r="B17" s="297"/>
      <c r="C17" s="297"/>
      <c r="D17" s="297"/>
      <c r="E17" s="297"/>
      <c r="F17" s="298"/>
    </row>
    <row r="18" spans="1:6" s="4" customFormat="1" ht="11.25" customHeight="1">
      <c r="A18" s="9">
        <v>3</v>
      </c>
      <c r="B18" s="9" t="str">
        <f>'ORÇ.'!D22</f>
        <v>MURO</v>
      </c>
      <c r="C18" s="174">
        <f>D18+E18</f>
        <v>1</v>
      </c>
      <c r="D18" s="64">
        <f>D19/$C$19</f>
        <v>0.2</v>
      </c>
      <c r="E18" s="64">
        <f>E19/$C$19</f>
        <v>0.8</v>
      </c>
      <c r="F18" s="28"/>
    </row>
    <row r="19" spans="1:6" s="4" customFormat="1" ht="11.25" customHeight="1">
      <c r="A19" s="9"/>
      <c r="B19" s="9"/>
      <c r="C19" s="62">
        <f>'ORÇ.'!I22</f>
        <v>17187.43</v>
      </c>
      <c r="D19" s="63">
        <f>$C$19*0.2</f>
        <v>3437.4860000000003</v>
      </c>
      <c r="E19" s="63">
        <f>$C$19*0.8</f>
        <v>13749.944000000001</v>
      </c>
      <c r="F19" s="28"/>
    </row>
    <row r="20" spans="1:6" s="4" customFormat="1" ht="11.25" customHeight="1">
      <c r="A20" s="296"/>
      <c r="B20" s="297"/>
      <c r="C20" s="297"/>
      <c r="D20" s="297"/>
      <c r="E20" s="297"/>
      <c r="F20" s="298"/>
    </row>
    <row r="21" spans="1:6" s="4" customFormat="1" ht="11.25" customHeight="1">
      <c r="A21" s="9">
        <v>4</v>
      </c>
      <c r="B21" s="9" t="str">
        <f>'ORÇ.'!D25</f>
        <v>EXECUÇÃO DE MICRODRENAGEM PREVENTIVA</v>
      </c>
      <c r="C21" s="174">
        <f>E21+F21</f>
        <v>1</v>
      </c>
      <c r="D21" s="63"/>
      <c r="E21" s="64">
        <f>E22/$C$22</f>
        <v>0.4</v>
      </c>
      <c r="F21" s="64">
        <f>F22/$C$22</f>
        <v>0.6</v>
      </c>
    </row>
    <row r="22" spans="1:6" s="4" customFormat="1" ht="11.25" customHeight="1">
      <c r="A22" s="9"/>
      <c r="B22" s="9"/>
      <c r="C22" s="62">
        <f>'ORÇ.'!I25</f>
        <v>37583.4</v>
      </c>
      <c r="D22" s="63"/>
      <c r="E22" s="63">
        <f>$C$22*0.4</f>
        <v>15033.36</v>
      </c>
      <c r="F22" s="63">
        <f>$C$22*0.6</f>
        <v>22550.04</v>
      </c>
    </row>
    <row r="23" spans="1:6" s="4" customFormat="1" ht="11.25" customHeight="1">
      <c r="A23" s="296"/>
      <c r="B23" s="297"/>
      <c r="C23" s="297"/>
      <c r="D23" s="297"/>
      <c r="E23" s="297"/>
      <c r="F23" s="298"/>
    </row>
    <row r="24" spans="1:6" s="4" customFormat="1" ht="11.25" customHeight="1">
      <c r="A24" s="9">
        <v>5</v>
      </c>
      <c r="B24" s="9" t="str">
        <f>'ORÇ.'!D27</f>
        <v>POSTE DE ILUMINAÇÃO</v>
      </c>
      <c r="C24" s="174">
        <f>E24+F24</f>
        <v>1</v>
      </c>
      <c r="D24" s="63"/>
      <c r="E24" s="64">
        <f>E25/$C$25</f>
        <v>0.2</v>
      </c>
      <c r="F24" s="64">
        <f>F25/$C$25</f>
        <v>0.8</v>
      </c>
    </row>
    <row r="25" spans="1:6" s="4" customFormat="1" ht="11.25" customHeight="1">
      <c r="A25" s="9"/>
      <c r="B25" s="9"/>
      <c r="C25" s="62">
        <f>'ORÇ.'!I27</f>
        <v>85865.6</v>
      </c>
      <c r="D25" s="63"/>
      <c r="E25" s="63">
        <f>$C$25*0.2</f>
        <v>17173.120000000003</v>
      </c>
      <c r="F25" s="63">
        <f>$C$25*0.8</f>
        <v>68692.48000000001</v>
      </c>
    </row>
    <row r="26" spans="1:6" s="4" customFormat="1" ht="11.25" customHeight="1">
      <c r="A26" s="296"/>
      <c r="B26" s="297"/>
      <c r="C26" s="297"/>
      <c r="D26" s="297"/>
      <c r="E26" s="297"/>
      <c r="F26" s="298"/>
    </row>
    <row r="27" spans="1:6" ht="15">
      <c r="A27" s="292" t="s">
        <v>95</v>
      </c>
      <c r="B27" s="292"/>
      <c r="C27" s="29"/>
      <c r="D27" s="66">
        <f>D28/$F$30</f>
        <v>0.36109928875622804</v>
      </c>
      <c r="E27" s="66">
        <f>E28/$F$30</f>
        <v>0.3619002242901224</v>
      </c>
      <c r="F27" s="66">
        <f>F28/$F$30</f>
        <v>0.27700048695364954</v>
      </c>
    </row>
    <row r="28" spans="1:6" s="3" customFormat="1" ht="15">
      <c r="A28" s="292" t="s">
        <v>96</v>
      </c>
      <c r="B28" s="292"/>
      <c r="C28" s="29"/>
      <c r="D28" s="65">
        <f>D13+D16+D19</f>
        <v>118944.228</v>
      </c>
      <c r="E28" s="65">
        <f>E16+E19+E22+E25</f>
        <v>119208.05200000003</v>
      </c>
      <c r="F28" s="65">
        <f>F22+F25</f>
        <v>91242.52000000002</v>
      </c>
    </row>
    <row r="29" spans="1:6" ht="15">
      <c r="A29" s="292" t="s">
        <v>97</v>
      </c>
      <c r="B29" s="292"/>
      <c r="C29" s="29"/>
      <c r="D29" s="66">
        <f>D27</f>
        <v>0.36109928875622804</v>
      </c>
      <c r="E29" s="66">
        <f>D29+E27</f>
        <v>0.7229995130463505</v>
      </c>
      <c r="F29" s="66">
        <f>E29+F27</f>
        <v>1</v>
      </c>
    </row>
    <row r="30" spans="1:6" s="3" customFormat="1" ht="15">
      <c r="A30" s="292" t="s">
        <v>98</v>
      </c>
      <c r="B30" s="292"/>
      <c r="C30" s="29"/>
      <c r="D30" s="65">
        <f>D28</f>
        <v>118944.228</v>
      </c>
      <c r="E30" s="65">
        <f>D30+E28</f>
        <v>238152.28000000003</v>
      </c>
      <c r="F30" s="65">
        <f>E30+F28</f>
        <v>329394.80000000005</v>
      </c>
    </row>
    <row r="31" spans="1:6" ht="15">
      <c r="A31" s="23"/>
      <c r="B31" s="20"/>
      <c r="C31" s="26"/>
      <c r="D31" s="20"/>
      <c r="E31" s="20"/>
      <c r="F31" s="20"/>
    </row>
    <row r="32" spans="1:6" ht="15">
      <c r="A32" s="23"/>
      <c r="B32" s="20"/>
      <c r="C32" s="26"/>
      <c r="D32" s="20"/>
      <c r="E32" s="20"/>
      <c r="F32" s="20"/>
    </row>
    <row r="33" spans="1:6" ht="15">
      <c r="A33" s="23"/>
      <c r="B33" s="20"/>
      <c r="C33" s="26"/>
      <c r="D33" s="20"/>
      <c r="E33" s="68"/>
      <c r="F33" s="20"/>
    </row>
    <row r="34" spans="1:6" ht="15">
      <c r="A34" s="23"/>
      <c r="B34" s="20"/>
      <c r="C34" s="26"/>
      <c r="D34" s="20"/>
      <c r="E34" s="20"/>
      <c r="F34" s="20"/>
    </row>
    <row r="35" spans="1:6" ht="15">
      <c r="A35" s="23"/>
      <c r="B35" s="20"/>
      <c r="C35" s="175"/>
      <c r="D35" s="68"/>
      <c r="E35" s="68"/>
      <c r="F35" s="68"/>
    </row>
    <row r="36" spans="1:6" ht="15">
      <c r="A36" s="23"/>
      <c r="B36" s="20"/>
      <c r="C36" s="26"/>
      <c r="D36" s="20"/>
      <c r="E36" s="20"/>
      <c r="F36" s="67"/>
    </row>
    <row r="37" spans="1:6" ht="15">
      <c r="A37" s="23"/>
      <c r="B37" s="20"/>
      <c r="C37" s="26"/>
      <c r="D37" s="20"/>
      <c r="E37" s="20"/>
      <c r="F37" s="68"/>
    </row>
    <row r="38" spans="1:6" ht="15">
      <c r="A38" s="23"/>
      <c r="B38" s="20"/>
      <c r="C38" s="26"/>
      <c r="D38" s="20"/>
      <c r="E38" s="20"/>
      <c r="F38" s="20"/>
    </row>
    <row r="39" spans="1:6" ht="15">
      <c r="A39" s="23"/>
      <c r="B39" s="20"/>
      <c r="C39" s="26"/>
      <c r="D39" s="20"/>
      <c r="E39" s="20"/>
      <c r="F39" s="20"/>
    </row>
    <row r="40" spans="1:6" ht="15">
      <c r="A40" s="23"/>
      <c r="B40" s="20"/>
      <c r="C40" s="26"/>
      <c r="D40" s="20"/>
      <c r="E40" s="20"/>
      <c r="F40" s="20"/>
    </row>
    <row r="41" spans="1:6" ht="15">
      <c r="A41" s="23"/>
      <c r="B41" s="20"/>
      <c r="C41" s="26"/>
      <c r="D41" s="20"/>
      <c r="E41" s="20"/>
      <c r="F41" s="20"/>
    </row>
    <row r="42" spans="1:6" ht="15">
      <c r="A42" s="23"/>
      <c r="B42" s="20"/>
      <c r="C42" s="26"/>
      <c r="D42" s="20"/>
      <c r="E42" s="20"/>
      <c r="F42" s="20"/>
    </row>
    <row r="43" spans="1:6" ht="15">
      <c r="A43" s="23"/>
      <c r="B43" s="20"/>
      <c r="C43" s="26"/>
      <c r="D43" s="20"/>
      <c r="E43" s="20"/>
      <c r="F43" s="20"/>
    </row>
    <row r="44" spans="1:6" ht="15">
      <c r="A44" s="23"/>
      <c r="B44" s="20"/>
      <c r="C44" s="26"/>
      <c r="D44" s="20"/>
      <c r="E44" s="20"/>
      <c r="F44" s="20"/>
    </row>
    <row r="45" spans="1:6" ht="15">
      <c r="A45" s="23"/>
      <c r="B45" s="20"/>
      <c r="C45" s="26"/>
      <c r="D45" s="20"/>
      <c r="E45" s="20"/>
      <c r="F45" s="20"/>
    </row>
    <row r="46" spans="1:6" ht="15">
      <c r="A46" s="23"/>
      <c r="B46" s="20"/>
      <c r="C46" s="26"/>
      <c r="D46" s="20"/>
      <c r="E46" s="20"/>
      <c r="F46" s="20"/>
    </row>
    <row r="47" spans="1:6" ht="15">
      <c r="A47" s="23"/>
      <c r="B47" s="20"/>
      <c r="C47" s="26"/>
      <c r="D47" s="20"/>
      <c r="E47" s="20"/>
      <c r="F47" s="20"/>
    </row>
    <row r="48" spans="1:6" ht="15">
      <c r="A48" s="23"/>
      <c r="B48" s="20"/>
      <c r="C48" s="26"/>
      <c r="D48" s="20"/>
      <c r="E48" s="20"/>
      <c r="F48" s="20"/>
    </row>
    <row r="49" spans="1:6" ht="15">
      <c r="A49" s="23"/>
      <c r="B49" s="20"/>
      <c r="C49" s="26"/>
      <c r="D49" s="20"/>
      <c r="E49" s="20"/>
      <c r="F49" s="20"/>
    </row>
    <row r="50" spans="1:6" ht="15">
      <c r="A50" s="23"/>
      <c r="B50" s="20"/>
      <c r="C50" s="26"/>
      <c r="D50" s="20"/>
      <c r="E50" s="20"/>
      <c r="F50" s="20"/>
    </row>
    <row r="51" spans="1:6" ht="15">
      <c r="A51" s="23"/>
      <c r="B51" s="20"/>
      <c r="C51" s="26"/>
      <c r="D51" s="20"/>
      <c r="E51" s="20"/>
      <c r="F51" s="20"/>
    </row>
    <row r="52" spans="1:6" ht="15">
      <c r="A52" s="23"/>
      <c r="B52" s="20"/>
      <c r="C52" s="26"/>
      <c r="D52" s="20"/>
      <c r="E52" s="20"/>
      <c r="F52" s="20"/>
    </row>
    <row r="53" spans="1:6" ht="15">
      <c r="A53" s="23"/>
      <c r="B53" s="20"/>
      <c r="C53" s="26"/>
      <c r="D53" s="20"/>
      <c r="E53" s="20"/>
      <c r="F53" s="20"/>
    </row>
    <row r="54" spans="1:6" ht="15">
      <c r="A54" s="23"/>
      <c r="B54" s="20"/>
      <c r="C54" s="26"/>
      <c r="D54" s="20"/>
      <c r="E54" s="20"/>
      <c r="F54" s="20"/>
    </row>
    <row r="55" spans="1:6" ht="15">
      <c r="A55" s="23"/>
      <c r="B55" s="20"/>
      <c r="C55" s="26"/>
      <c r="D55" s="20"/>
      <c r="E55" s="20"/>
      <c r="F55" s="20"/>
    </row>
    <row r="56" spans="1:6" ht="15">
      <c r="A56" s="23"/>
      <c r="B56" s="20"/>
      <c r="C56" s="26"/>
      <c r="D56" s="20"/>
      <c r="E56" s="20"/>
      <c r="F56" s="20"/>
    </row>
    <row r="57" spans="1:6" ht="15">
      <c r="A57" s="23"/>
      <c r="B57" s="20"/>
      <c r="C57" s="26"/>
      <c r="D57" s="20"/>
      <c r="E57" s="20"/>
      <c r="F57" s="20"/>
    </row>
    <row r="58" spans="1:6" ht="15">
      <c r="A58" s="23"/>
      <c r="B58" s="20"/>
      <c r="C58" s="26"/>
      <c r="D58" s="20"/>
      <c r="E58" s="20"/>
      <c r="F58" s="20"/>
    </row>
    <row r="59" spans="1:6" ht="15">
      <c r="A59" s="23"/>
      <c r="B59" s="20"/>
      <c r="C59" s="26"/>
      <c r="D59" s="20"/>
      <c r="E59" s="20"/>
      <c r="F59" s="20"/>
    </row>
    <row r="60" spans="1:6" ht="15">
      <c r="A60" s="23"/>
      <c r="B60" s="20"/>
      <c r="C60" s="26"/>
      <c r="D60" s="20"/>
      <c r="E60" s="20"/>
      <c r="F60" s="20"/>
    </row>
    <row r="61" spans="1:6" ht="15">
      <c r="A61" s="23"/>
      <c r="B61" s="20"/>
      <c r="C61" s="26"/>
      <c r="D61" s="20"/>
      <c r="E61" s="20"/>
      <c r="F61" s="20"/>
    </row>
    <row r="62" spans="1:6" ht="15">
      <c r="A62" s="23"/>
      <c r="B62" s="20"/>
      <c r="C62" s="26"/>
      <c r="D62" s="20"/>
      <c r="E62" s="20"/>
      <c r="F62" s="20"/>
    </row>
    <row r="63" spans="1:6" ht="15">
      <c r="A63" s="23"/>
      <c r="B63" s="20"/>
      <c r="C63" s="26"/>
      <c r="D63" s="20"/>
      <c r="E63" s="20"/>
      <c r="F63" s="20"/>
    </row>
    <row r="64" spans="1:6" ht="15">
      <c r="A64" s="23"/>
      <c r="B64" s="20"/>
      <c r="C64" s="26"/>
      <c r="D64" s="20"/>
      <c r="E64" s="20"/>
      <c r="F64" s="20"/>
    </row>
    <row r="65" spans="1:6" ht="15">
      <c r="A65" s="23"/>
      <c r="B65" s="20"/>
      <c r="C65" s="26"/>
      <c r="D65" s="20"/>
      <c r="E65" s="20"/>
      <c r="F65" s="20"/>
    </row>
    <row r="66" spans="1:6" ht="15">
      <c r="A66" s="23"/>
      <c r="B66" s="20"/>
      <c r="C66" s="26"/>
      <c r="D66" s="20"/>
      <c r="E66" s="20"/>
      <c r="F66" s="20"/>
    </row>
    <row r="67" spans="1:6" ht="15">
      <c r="A67" s="24"/>
      <c r="B67" s="21"/>
      <c r="C67" s="27"/>
      <c r="D67" s="21"/>
      <c r="E67" s="21"/>
      <c r="F67" s="21"/>
    </row>
  </sheetData>
  <mergeCells count="13">
    <mergeCell ref="A30:B30"/>
    <mergeCell ref="A10:F10"/>
    <mergeCell ref="A27:B27"/>
    <mergeCell ref="A1:F7"/>
    <mergeCell ref="A8:E8"/>
    <mergeCell ref="A9:E9"/>
    <mergeCell ref="A28:B28"/>
    <mergeCell ref="A29:B29"/>
    <mergeCell ref="A14:F14"/>
    <mergeCell ref="A17:F17"/>
    <mergeCell ref="A20:F20"/>
    <mergeCell ref="A23:F23"/>
    <mergeCell ref="A26:F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rowBreaks count="2" manualBreakCount="2">
    <brk id="30" max="16383" man="1"/>
    <brk id="3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 CRISTINA DO NASCIMENTO MARINHO</dc:creator>
  <cp:keywords/>
  <dc:description/>
  <cp:lastModifiedBy>Cliente</cp:lastModifiedBy>
  <cp:lastPrinted>2023-11-13T15:26:06Z</cp:lastPrinted>
  <dcterms:created xsi:type="dcterms:W3CDTF">2018-04-17T22:04:56Z</dcterms:created>
  <dcterms:modified xsi:type="dcterms:W3CDTF">2023-11-13T15:56:16Z</dcterms:modified>
  <cp:category/>
  <cp:version/>
  <cp:contentType/>
  <cp:contentStatus/>
</cp:coreProperties>
</file>