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735" activeTab="0"/>
  </bookViews>
  <sheets>
    <sheet name="Orçamento" sheetId="1" r:id="rId1"/>
    <sheet name="memória de cálculo" sheetId="7" r:id="rId2"/>
    <sheet name="cronograma" sheetId="6" r:id="rId3"/>
    <sheet name="BDI" sheetId="8" r:id="rId4"/>
  </sheets>
  <definedNames>
    <definedName name="_xlnm.Print_Area" localSheetId="2">'cronograma'!$A$12:$O$50</definedName>
    <definedName name="_xlnm.Print_Area" localSheetId="1">'memória de cálculo'!$A$1:$P$164</definedName>
    <definedName name="_xlnm.Print_Area" localSheetId="0">'Orçamento'!$A$1:$I$77</definedName>
    <definedName name="_xlnm.Print_Titles" localSheetId="0">'Orçamento'!$11:$11</definedName>
  </definedNames>
  <calcPr calcId="152511"/>
</workbook>
</file>

<file path=xl/sharedStrings.xml><?xml version="1.0" encoding="utf-8"?>
<sst xmlns="http://schemas.openxmlformats.org/spreadsheetml/2006/main" count="573" uniqueCount="276">
  <si>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</si>
  <si>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</si>
  <si>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</si>
  <si>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</si>
  <si>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</si>
  <si>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</si>
  <si>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</si>
  <si>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</si>
  <si>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3.1</t>
  </si>
  <si>
    <t>3.2</t>
  </si>
  <si>
    <t>3.3</t>
  </si>
  <si>
    <t>Escavação Manual de Cavas(Fundações Rasas)</t>
  </si>
  <si>
    <t>COBERTURA</t>
  </si>
  <si>
    <t>REVESTIMENTO</t>
  </si>
  <si>
    <t>PISO</t>
  </si>
  <si>
    <t>PINTURA</t>
  </si>
  <si>
    <t>SERVIÇOS FINAIS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</si>
  <si>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</si>
  <si>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</si>
  <si>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</si>
  <si>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</si>
  <si>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</si>
  <si>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</si>
  <si>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PREFEITURA MUNICIPAL DE OUREM /PA</t>
  </si>
  <si>
    <t>PAVIMENTAÇÃO / URBANIZAÇÃO</t>
  </si>
  <si>
    <t>und</t>
  </si>
  <si>
    <t>SEOP/PA</t>
  </si>
  <si>
    <t>SINAPI</t>
  </si>
  <si>
    <t>Locação da obra</t>
  </si>
  <si>
    <t>2.1</t>
  </si>
  <si>
    <t>2.4</t>
  </si>
  <si>
    <t>m</t>
  </si>
  <si>
    <t>3.1.1</t>
  </si>
  <si>
    <t>3.1.2</t>
  </si>
  <si>
    <t>3.1.3</t>
  </si>
  <si>
    <t>3.1.4</t>
  </si>
  <si>
    <t>3.2.1</t>
  </si>
  <si>
    <t>3.2.2</t>
  </si>
  <si>
    <t>3.4.1</t>
  </si>
  <si>
    <t>3.4.2</t>
  </si>
  <si>
    <t>3.4.3</t>
  </si>
  <si>
    <t>4.1</t>
  </si>
  <si>
    <t>6.2</t>
  </si>
  <si>
    <t>ÍTEM</t>
  </si>
  <si>
    <t>DESCRIÇÃO</t>
  </si>
  <si>
    <t>M</t>
  </si>
  <si>
    <t>M²</t>
  </si>
  <si>
    <t>TOTAL</t>
  </si>
  <si>
    <t>1º MÊS</t>
  </si>
  <si>
    <t>2º MÊS</t>
  </si>
  <si>
    <t>3º MÊS</t>
  </si>
  <si>
    <t>4º MÊS</t>
  </si>
  <si>
    <t>QUIOSQUE</t>
  </si>
  <si>
    <t>UND</t>
  </si>
  <si>
    <t>INFRAESTRUTURA</t>
  </si>
  <si>
    <t>M³</t>
  </si>
  <si>
    <t>Desforma</t>
  </si>
  <si>
    <t>ESTRUTURA</t>
  </si>
  <si>
    <t>Concreto armado fck=20MPA c/ forma mad. branca</t>
  </si>
  <si>
    <t>Concreto armado p/ percinta</t>
  </si>
  <si>
    <t>ALVENARIA</t>
  </si>
  <si>
    <t>Estrutura em mad. lei p/ telha de barro - pç. serrada</t>
  </si>
  <si>
    <t>Cobertura - telha plan</t>
  </si>
  <si>
    <t>Granito e=2cm</t>
  </si>
  <si>
    <t>ESQUADRIAS</t>
  </si>
  <si>
    <t>Porta de aço-esteira de enrolar c/ferr.(incl.pint.anticorrosiva)</t>
  </si>
  <si>
    <t>Ferrolho para porta e janela (média)</t>
  </si>
  <si>
    <t>Acrilica fosca externa c/massa e selador - 3 demaos</t>
  </si>
  <si>
    <t>INSTALAÇÕES ELETRICAS</t>
  </si>
  <si>
    <t>Pt</t>
  </si>
  <si>
    <t>Tomada 2P+T 20A (s/fiaçao)</t>
  </si>
  <si>
    <t>INTALAÇÕES HIDROSANITÁRIAS</t>
  </si>
  <si>
    <t>Ponto de água fria (tubos e conexões)</t>
  </si>
  <si>
    <t>3.1.5</t>
  </si>
  <si>
    <t>MEMÓRIA DE CÁLCULO</t>
  </si>
  <si>
    <t>Obs.: Está incluso calçada e meio fio das laterais</t>
  </si>
  <si>
    <t>x</t>
  </si>
  <si>
    <t>=</t>
  </si>
  <si>
    <t>E=</t>
  </si>
  <si>
    <t>Lastro de Concreto magro com seixo</t>
  </si>
  <si>
    <t>CA=</t>
  </si>
  <si>
    <t>Baldrame</t>
  </si>
  <si>
    <t>Impermeabilização para baldrame</t>
  </si>
  <si>
    <t>Concreto armado para pilar</t>
  </si>
  <si>
    <t>Concreto para percinta</t>
  </si>
  <si>
    <t>B=</t>
  </si>
  <si>
    <t>Alvenaria em Tijolo de barro a cutelo</t>
  </si>
  <si>
    <t>A=</t>
  </si>
  <si>
    <t>+</t>
  </si>
  <si>
    <t>Cobertura</t>
  </si>
  <si>
    <t>C=</t>
  </si>
  <si>
    <t>CB=</t>
  </si>
  <si>
    <t>Forro</t>
  </si>
  <si>
    <t>F=</t>
  </si>
  <si>
    <t>Chapisco / Emboço / Reboco</t>
  </si>
  <si>
    <t>Á.alvenaria</t>
  </si>
  <si>
    <t>2lados</t>
  </si>
  <si>
    <t>Ch=</t>
  </si>
  <si>
    <t>Cerâmica / Paredes</t>
  </si>
  <si>
    <t>Fundos e lados das potas de enrolar - interno</t>
  </si>
  <si>
    <t>Abaixo das potas de enrolar - interno</t>
  </si>
  <si>
    <t>Fundos e lados das potas de enrolar - externo (parte superior)</t>
  </si>
  <si>
    <t>CP=</t>
  </si>
  <si>
    <t>3 bancadas de lag.0,40m</t>
  </si>
  <si>
    <t>Piso interno</t>
  </si>
  <si>
    <t>Porta de aço de enrolar</t>
  </si>
  <si>
    <t>PR=</t>
  </si>
  <si>
    <t>Porta de Madeira</t>
  </si>
  <si>
    <t>(Grade para porta com 10cm a mais cada lado)</t>
  </si>
  <si>
    <t>Pintura externa</t>
  </si>
  <si>
    <t>Descontos: 2 janelas de atendimento de 1,2x1,9 + uma de 1,2x2,0  e 1 porta de 1,15x0,80 e uma parte cerâmica 1,2x2,0.</t>
  </si>
  <si>
    <t>-</t>
  </si>
  <si>
    <t>altura</t>
  </si>
  <si>
    <t>PM=</t>
  </si>
  <si>
    <t>3.4</t>
  </si>
  <si>
    <t>3.5</t>
  </si>
  <si>
    <t>3.6</t>
  </si>
  <si>
    <t>3.7</t>
  </si>
  <si>
    <t>3.8</t>
  </si>
  <si>
    <t>3.9</t>
  </si>
  <si>
    <t>3.10</t>
  </si>
  <si>
    <t>6.1</t>
  </si>
  <si>
    <t>6.3</t>
  </si>
  <si>
    <t>3.3.1</t>
  </si>
  <si>
    <t>3.5.4</t>
  </si>
  <si>
    <t>3.4.4</t>
  </si>
  <si>
    <t>3.4.5</t>
  </si>
  <si>
    <t>3.5.1</t>
  </si>
  <si>
    <t>3.5.2</t>
  </si>
  <si>
    <t>3.5.3</t>
  </si>
  <si>
    <t>3.6.1</t>
  </si>
  <si>
    <t>3.6.2</t>
  </si>
  <si>
    <t>3.7.1</t>
  </si>
  <si>
    <t>3.7.2</t>
  </si>
  <si>
    <t>3.7.3</t>
  </si>
  <si>
    <t>3.7.4</t>
  </si>
  <si>
    <t>3.8.1</t>
  </si>
  <si>
    <t>3.9.1</t>
  </si>
  <si>
    <t>3.9.2</t>
  </si>
  <si>
    <t>3.9.3</t>
  </si>
  <si>
    <t>3.9.4</t>
  </si>
  <si>
    <t>3.9.6</t>
  </si>
  <si>
    <t>3.10.1</t>
  </si>
  <si>
    <t>3.10.2</t>
  </si>
  <si>
    <t>3.10.3</t>
  </si>
  <si>
    <t>3.10.4</t>
  </si>
  <si>
    <t>3.10.5</t>
  </si>
  <si>
    <t>2.2</t>
  </si>
  <si>
    <t>PERCENTUAL</t>
  </si>
  <si>
    <t xml:space="preserve">A= </t>
  </si>
  <si>
    <t>Impermeabilização para baldrame(Igol 2 + Sika 1)</t>
  </si>
  <si>
    <t>Alvenaria tijolo de barro a singelo</t>
  </si>
  <si>
    <t>Chapisco de cimento e areia no traço 1:3</t>
  </si>
  <si>
    <t>Emboço com argamassa 1:6:Adit. Plast.</t>
  </si>
  <si>
    <t>Meio fio em concreto sem linha d'água</t>
  </si>
  <si>
    <t>PIS</t>
  </si>
  <si>
    <t>COFINS</t>
  </si>
  <si>
    <t>2.3</t>
  </si>
  <si>
    <t>ISS</t>
  </si>
  <si>
    <t>Caiação</t>
  </si>
  <si>
    <t>Placa de Obra</t>
  </si>
  <si>
    <t>PO=</t>
  </si>
  <si>
    <t>1.2</t>
  </si>
  <si>
    <t>MF=</t>
  </si>
  <si>
    <t>(m)</t>
  </si>
  <si>
    <t>LC=</t>
  </si>
  <si>
    <t>Concreto Baldrame</t>
  </si>
  <si>
    <t>D=</t>
  </si>
  <si>
    <t>altura da alvenaria</t>
  </si>
  <si>
    <t>Alvenaria</t>
  </si>
  <si>
    <t>Descontos      
de Vãos</t>
  </si>
  <si>
    <t>Descontos: 2 janelas de atendimento de 1,2x1,9 + uma de 1,2x2,0  e 1 porta de 1,15x0,80</t>
  </si>
  <si>
    <t>Quant.</t>
  </si>
  <si>
    <t>BA=</t>
  </si>
  <si>
    <t>Piso interno - Lajota</t>
  </si>
  <si>
    <t>PI=</t>
  </si>
  <si>
    <t>Contapiso</t>
  </si>
  <si>
    <t>Contrapiso em argamassa traço 1:4. (cimento e areia), espessura de 6cm, preparo manual</t>
  </si>
  <si>
    <t>PA=</t>
  </si>
  <si>
    <t>Portão de ferro</t>
  </si>
  <si>
    <t>GF=</t>
  </si>
  <si>
    <t>P=</t>
  </si>
  <si>
    <t>Descontos de vãos</t>
  </si>
  <si>
    <t>Escavação manual ate 1.50m de profundidade</t>
  </si>
  <si>
    <t>Lastro de concreto magro c/ seixo (espessura=3cm)</t>
  </si>
  <si>
    <t>Placa da obra em aço galvanizado (3,00x2,00)</t>
  </si>
  <si>
    <t>Ponto de esgoto (incl. tubos, conexoes,cx. e ralos)</t>
  </si>
  <si>
    <r>
      <t>VALOR:</t>
    </r>
    <r>
      <rPr>
        <sz val="12"/>
        <rFont val="Calibri"/>
        <family val="2"/>
        <scheme val="minor"/>
      </rPr>
      <t xml:space="preserve"> </t>
    </r>
  </si>
  <si>
    <r>
      <t>PRAZO:</t>
    </r>
    <r>
      <rPr>
        <sz val="12"/>
        <rFont val="Calibri"/>
        <family val="2"/>
        <scheme val="minor"/>
      </rPr>
      <t xml:space="preserve"> </t>
    </r>
  </si>
  <si>
    <t>Balcão  em granito - e=2cm</t>
  </si>
  <si>
    <t>Locação da Obra / Limpeza</t>
  </si>
  <si>
    <t>CRONOGRAMA FÍSICO / FINANCEIRO</t>
  </si>
  <si>
    <t>Baldrame em concret Ciclópico</t>
  </si>
  <si>
    <t>Ponto de luz/força (c/tubul., cx. e fiaçao) ate 200W</t>
  </si>
  <si>
    <t>Valor da Revisão Anterior</t>
  </si>
  <si>
    <t>Contrapartida</t>
  </si>
  <si>
    <r>
      <t xml:space="preserve">QUIOSQUE - </t>
    </r>
    <r>
      <rPr>
        <sz val="8"/>
        <rFont val="Arial"/>
        <family val="2"/>
      </rPr>
      <t>MEMÓRIA PARA UM QUIOSQUE (MULTIPLICADO POR 2 APENAS NA PLANILHA ORÇAMENTÁRIA)</t>
    </r>
  </si>
  <si>
    <t>RESP. TEC.:PATRICK DA SILVA SIDRIM CREA/PA 1517032679</t>
  </si>
  <si>
    <t>A1=</t>
  </si>
  <si>
    <t>A2=</t>
  </si>
  <si>
    <t>A5=</t>
  </si>
  <si>
    <t>A6=</t>
  </si>
  <si>
    <t>A7=</t>
  </si>
  <si>
    <t>A8=</t>
  </si>
  <si>
    <t>Meio fio sem linha d'água</t>
  </si>
  <si>
    <t>PVA sobre meio fio</t>
  </si>
  <si>
    <t>12 MESES</t>
  </si>
  <si>
    <t>Barroteamento em madeira de lei p/ forro PVC</t>
  </si>
  <si>
    <t>Forro em lambri de PVC</t>
  </si>
  <si>
    <t>Portão em grade c/ chapa de ferro 3/16" - incl. ferragens e pintura antiferruginosa</t>
  </si>
  <si>
    <t>Revestimento Cerâmico Padrão Médio</t>
  </si>
  <si>
    <t>Pia 01 cuba em aço inox c/torn.,sifao e valv.(1,00m)</t>
  </si>
  <si>
    <t>Caixa em alvenaria de  30x30x30cm c/ tpo. concret</t>
  </si>
  <si>
    <t>Barroteamento</t>
  </si>
  <si>
    <t>Luminária  p/ lâmp PLL de sobrepor + Lâmpada</t>
  </si>
  <si>
    <t>170980 / 171000</t>
  </si>
  <si>
    <t>Luminária  p/ lâmp PLL de sobrepor dupla + Lâmpada</t>
  </si>
  <si>
    <t xml:space="preserve">Limpeza final da Obra </t>
  </si>
  <si>
    <t>Baldrame em conc.simples c/seixo incl.forma mad.br.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</si>
  <si>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</si>
  <si>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</si>
  <si>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</si>
  <si>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</si>
  <si>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</si>
  <si>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</si>
  <si>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</si>
  <si>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</si>
  <si>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Data Base: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</si>
  <si>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</si>
  <si>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</si>
  <si>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</si>
  <si>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</si>
  <si>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</si>
  <si>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</si>
  <si>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</si>
  <si>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</si>
  <si>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</si>
  <si>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</si>
  <si>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</si>
  <si>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</si>
  <si>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</si>
  <si>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</si>
  <si>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</si>
  <si>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</si>
  <si>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</si>
  <si>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</si>
  <si>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</si>
  <si>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PATRICK DA SILVA SIDRIM</t>
  </si>
  <si>
    <t>CREA/PA 1517032679</t>
  </si>
  <si>
    <t>Disjuntor C 32A</t>
  </si>
  <si>
    <t>Interruptor 2 teclas simples (s/fiaçao)</t>
  </si>
  <si>
    <r>
      <t>DATA:</t>
    </r>
    <r>
      <rPr>
        <sz val="12"/>
        <rFont val="Calibri"/>
        <family val="2"/>
        <scheme val="minor"/>
      </rPr>
      <t xml:space="preserve"> ABRIL DE 2019</t>
    </r>
  </si>
  <si>
    <t>SEDOP/PA DATA BASE: ABRIL 2019</t>
  </si>
  <si>
    <t>SEDOP/PA</t>
  </si>
  <si>
    <t>Encaliçamento de telha ceramica (beiral e cumieira)</t>
  </si>
  <si>
    <t>Encaliçamento</t>
  </si>
  <si>
    <t>Lajota ceramica - PEI V -  (Padrão Alto)</t>
  </si>
  <si>
    <t>2.9.5</t>
  </si>
  <si>
    <t>74050/001</t>
  </si>
  <si>
    <t>Caixa sifonada de PVC c/ grelha - 100x100x50mm</t>
  </si>
  <si>
    <t>Responsável Técnico Municipal</t>
  </si>
  <si>
    <t>_____________________________________________</t>
  </si>
  <si>
    <r>
      <t>OBRA:</t>
    </r>
    <r>
      <rPr>
        <sz val="12"/>
        <rFont val="Calibri"/>
        <family val="2"/>
        <scheme val="minor"/>
      </rPr>
      <t xml:space="preserve"> CONSTRUÇÃO DE UMA PRAÇA COM UM QUIOSQUE</t>
    </r>
  </si>
  <si>
    <t>SINAPI/PA DATA BASE: JULHO 2019</t>
  </si>
  <si>
    <t>A cad=</t>
  </si>
  <si>
    <t>Área Retangulo =</t>
  </si>
  <si>
    <t>3.4.1.1</t>
  </si>
  <si>
    <t>3.4.1.2</t>
  </si>
  <si>
    <t>3.4.1.3</t>
  </si>
  <si>
    <t>3.4.1.4</t>
  </si>
  <si>
    <t>Licenças e taxas da obra (até 500m2)</t>
  </si>
  <si>
    <t>1.3</t>
  </si>
  <si>
    <r>
      <t>LOCAL: NO CAIS DE OURÉM</t>
    </r>
    <r>
      <rPr>
        <sz val="12"/>
        <rFont val="Calibri"/>
        <family val="2"/>
        <scheme val="minor"/>
      </rPr>
      <t>, ZONA URBANA DO</t>
    </r>
    <r>
      <rPr>
        <b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MUNICIPIO DE OURÉM - PA</t>
    </r>
  </si>
  <si>
    <t>Bloco de concreto intertravado e=9cm (incl. colchao de areia e rejuntamento)</t>
  </si>
  <si>
    <t>Piso Intertravado</t>
  </si>
  <si>
    <t>SEOP/PA ABRIL / 2019 e SINAPI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</si>
</sst>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_(* #,##0.00_);_(* \(#,##0.00\);_(* &quot;-&quot;??_);_(@_)"/>
    <numFmt numFmtId="166" formatCode="&quot;R$&quot;\ #,##0.00"/>
    <numFmt numFmtId="167" formatCode="[$-416]mmmm\-yy;@"/>
    <numFmt numFmtId="168" formatCode="_-[$R$-416]\ * #,##0.00_-;\-[$R$-416]\ * #,##0.00_-;_-[$R$-416]\ * &quot;-&quot;??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sz val="7.5"/>
      <name val="Arial"/>
      <family val="2"/>
    </font>
    <font>
      <sz val="7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/>
    </border>
    <border>
      <left/>
      <right/>
      <top style="hair"/>
      <bottom style="medium"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5" applyNumberFormat="1" applyFont="1" applyFill="1" applyAlignment="1">
      <alignment horizontal="left"/>
      <protection/>
    </xf>
    <xf numFmtId="40" fontId="7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center"/>
      <protection/>
    </xf>
    <xf numFmtId="38" fontId="2" fillId="2" borderId="0" xfId="25" applyNumberFormat="1" applyFont="1" applyFill="1" applyAlignment="1">
      <alignment horizontal="center"/>
      <protection/>
    </xf>
    <xf numFmtId="38" fontId="1" fillId="2" borderId="0" xfId="25" applyNumberFormat="1" applyFill="1" applyAlignment="1">
      <alignment horizontal="center"/>
      <protection/>
    </xf>
    <xf numFmtId="40" fontId="8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40" fontId="9" fillId="2" borderId="0" xfId="25" applyNumberFormat="1" applyFont="1" applyFill="1" applyAlignment="1">
      <alignment horizontal="left"/>
      <protection/>
    </xf>
    <xf numFmtId="40" fontId="8" fillId="2" borderId="0" xfId="25" applyNumberFormat="1" applyFont="1" applyFill="1" applyAlignment="1">
      <alignment vertical="top" wrapText="1"/>
      <protection/>
    </xf>
    <xf numFmtId="40" fontId="1" fillId="2" borderId="0" xfId="25" applyNumberFormat="1" applyFont="1" applyFill="1" applyAlignment="1">
      <alignment horizontal="left"/>
      <protection/>
    </xf>
    <xf numFmtId="166" fontId="0" fillId="0" borderId="2" xfId="0" applyNumberFormat="1" applyFont="1" applyBorder="1" applyAlignment="1">
      <alignment horizontal="right" vertical="center"/>
    </xf>
    <xf numFmtId="40" fontId="1" fillId="3" borderId="3" xfId="25" applyNumberFormat="1" applyFill="1" applyBorder="1" applyAlignment="1">
      <alignment horizontal="center"/>
      <protection/>
    </xf>
    <xf numFmtId="40" fontId="1" fillId="3" borderId="4" xfId="25" applyNumberFormat="1" applyFont="1" applyFill="1" applyBorder="1" applyAlignment="1">
      <alignment horizontal="center"/>
      <protection/>
    </xf>
    <xf numFmtId="40" fontId="1" fillId="4" borderId="5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center"/>
      <protection/>
    </xf>
    <xf numFmtId="40" fontId="1" fillId="4" borderId="4" xfId="25" applyNumberFormat="1" applyFont="1" applyFill="1" applyBorder="1" applyAlignment="1">
      <alignment horizontal="center"/>
      <protection/>
    </xf>
    <xf numFmtId="0" fontId="12" fillId="4" borderId="6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vertical="center" wrapText="1"/>
    </xf>
    <xf numFmtId="39" fontId="12" fillId="4" borderId="6" xfId="20" applyNumberFormat="1" applyFont="1" applyFill="1" applyBorder="1" applyAlignment="1">
      <alignment vertical="center" wrapText="1"/>
    </xf>
    <xf numFmtId="164" fontId="13" fillId="4" borderId="6" xfId="20" applyNumberFormat="1" applyFont="1" applyFill="1" applyBorder="1" applyAlignment="1">
      <alignment vertical="center" wrapText="1"/>
    </xf>
    <xf numFmtId="164" fontId="14" fillId="4" borderId="7" xfId="20" applyNumberFormat="1" applyFont="1" applyFill="1" applyBorder="1" applyAlignment="1">
      <alignment vertical="center" wrapText="1"/>
    </xf>
    <xf numFmtId="164" fontId="3" fillId="4" borderId="8" xfId="2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40" fontId="11" fillId="2" borderId="0" xfId="0" applyNumberFormat="1" applyFont="1" applyFill="1" applyBorder="1" applyAlignment="1">
      <alignment horizontal="center" vertical="center" wrapText="1"/>
    </xf>
    <xf numFmtId="8" fontId="11" fillId="2" borderId="0" xfId="0" applyNumberFormat="1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0" fontId="11" fillId="2" borderId="0" xfId="0" applyNumberFormat="1" applyFont="1" applyFill="1" applyBorder="1" applyAlignment="1">
      <alignment horizontal="center" vertical="center"/>
    </xf>
    <xf numFmtId="8" fontId="11" fillId="2" borderId="0" xfId="21" applyNumberFormat="1" applyFont="1" applyFill="1" applyBorder="1" applyAlignment="1">
      <alignment horizontal="center" vertical="center"/>
    </xf>
    <xf numFmtId="8" fontId="1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center" vertical="center"/>
    </xf>
    <xf numFmtId="8" fontId="0" fillId="2" borderId="0" xfId="21" applyNumberFormat="1" applyFont="1" applyFill="1" applyBorder="1" applyAlignment="1">
      <alignment horizontal="center" vertical="center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0" fontId="0" fillId="2" borderId="10" xfId="0" applyNumberFormat="1" applyFont="1" applyFill="1" applyBorder="1" applyAlignment="1">
      <alignment horizontal="center" vertical="center"/>
    </xf>
    <xf numFmtId="8" fontId="0" fillId="2" borderId="10" xfId="21" applyNumberFormat="1" applyFont="1" applyFill="1" applyBorder="1" applyAlignment="1">
      <alignment horizontal="center" vertical="center"/>
    </xf>
    <xf numFmtId="8" fontId="0" fillId="2" borderId="10" xfId="0" applyNumberFormat="1" applyFont="1" applyFill="1" applyBorder="1" applyAlignment="1">
      <alignment horizontal="center" vertical="center"/>
    </xf>
    <xf numFmtId="8" fontId="12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0" fontId="11" fillId="2" borderId="12" xfId="0" applyNumberFormat="1" applyFont="1" applyFill="1" applyBorder="1" applyAlignment="1">
      <alignment horizontal="center" vertical="center"/>
    </xf>
    <xf numFmtId="8" fontId="11" fillId="2" borderId="12" xfId="0" applyNumberFormat="1" applyFont="1" applyFill="1" applyBorder="1" applyAlignment="1">
      <alignment horizontal="center" vertical="center"/>
    </xf>
    <xf numFmtId="8" fontId="12" fillId="2" borderId="13" xfId="0" applyNumberFormat="1" applyFont="1" applyFill="1" applyBorder="1" applyAlignment="1">
      <alignment horizontal="center" vertical="center"/>
    </xf>
    <xf numFmtId="40" fontId="1" fillId="3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4" xfId="25" applyNumberFormat="1" applyFill="1" applyBorder="1" applyAlignment="1">
      <alignment horizontal="center"/>
      <protection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vertical="center" wrapText="1"/>
    </xf>
    <xf numFmtId="39" fontId="12" fillId="4" borderId="12" xfId="20" applyNumberFormat="1" applyFont="1" applyFill="1" applyBorder="1" applyAlignment="1">
      <alignment vertical="center" wrapText="1"/>
    </xf>
    <xf numFmtId="164" fontId="13" fillId="4" borderId="12" xfId="20" applyNumberFormat="1" applyFont="1" applyFill="1" applyBorder="1" applyAlignment="1">
      <alignment vertical="center" wrapText="1"/>
    </xf>
    <xf numFmtId="164" fontId="14" fillId="4" borderId="13" xfId="2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13" fillId="4" borderId="6" xfId="20" applyNumberFormat="1" applyFont="1" applyFill="1" applyBorder="1" applyAlignment="1">
      <alignment horizontal="left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" fillId="4" borderId="14" xfId="22" applyFont="1" applyFill="1" applyBorder="1" applyAlignment="1">
      <alignment horizontal="center"/>
      <protection/>
    </xf>
    <xf numFmtId="0" fontId="1" fillId="2" borderId="0" xfId="22" applyFill="1">
      <alignment/>
      <protection/>
    </xf>
    <xf numFmtId="0" fontId="2" fillId="2" borderId="14" xfId="22" applyFont="1" applyFill="1" applyBorder="1" applyAlignment="1">
      <alignment horizontal="center"/>
      <protection/>
    </xf>
    <xf numFmtId="0" fontId="1" fillId="2" borderId="14" xfId="22" applyFill="1" applyBorder="1">
      <alignment/>
      <protection/>
    </xf>
    <xf numFmtId="0" fontId="1" fillId="2" borderId="15" xfId="22" applyFill="1" applyBorder="1">
      <alignment/>
      <protection/>
    </xf>
    <xf numFmtId="0" fontId="1" fillId="2" borderId="16" xfId="22" applyFill="1" applyBorder="1">
      <alignment/>
      <protection/>
    </xf>
    <xf numFmtId="0" fontId="1" fillId="2" borderId="15" xfId="22" applyFont="1" applyFill="1" applyBorder="1">
      <alignment/>
      <protection/>
    </xf>
    <xf numFmtId="0" fontId="1" fillId="2" borderId="0" xfId="22" applyFill="1" applyAlignment="1">
      <alignment horizontal="center"/>
      <protection/>
    </xf>
    <xf numFmtId="8" fontId="1" fillId="2" borderId="17" xfId="22" applyNumberFormat="1" applyFill="1" applyBorder="1" applyAlignment="1">
      <alignment horizontal="center"/>
      <protection/>
    </xf>
    <xf numFmtId="0" fontId="2" fillId="4" borderId="5" xfId="22" applyFont="1" applyFill="1" applyBorder="1" applyAlignment="1">
      <alignment horizontal="center"/>
      <protection/>
    </xf>
    <xf numFmtId="9" fontId="1" fillId="2" borderId="18" xfId="22" applyNumberFormat="1" applyFill="1" applyBorder="1" applyAlignment="1">
      <alignment horizontal="center"/>
      <protection/>
    </xf>
    <xf numFmtId="0" fontId="1" fillId="4" borderId="19" xfId="22" applyFill="1" applyBorder="1" applyAlignment="1">
      <alignment horizontal="center"/>
      <protection/>
    </xf>
    <xf numFmtId="0" fontId="1" fillId="2" borderId="19" xfId="22" applyFill="1" applyBorder="1" applyAlignment="1">
      <alignment horizontal="center"/>
      <protection/>
    </xf>
    <xf numFmtId="10" fontId="1" fillId="2" borderId="18" xfId="22" applyNumberFormat="1" applyFill="1" applyBorder="1" applyAlignment="1">
      <alignment horizontal="center"/>
      <protection/>
    </xf>
    <xf numFmtId="9" fontId="1" fillId="2" borderId="20" xfId="22" applyNumberFormat="1" applyFill="1" applyBorder="1" applyAlignment="1">
      <alignment horizontal="center"/>
      <protection/>
    </xf>
    <xf numFmtId="8" fontId="1" fillId="2" borderId="21" xfId="22" applyNumberForma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39" fontId="0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left" vertical="center" wrapText="1"/>
    </xf>
    <xf numFmtId="164" fontId="0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8" fontId="1" fillId="2" borderId="24" xfId="22" applyNumberFormat="1" applyFill="1" applyBorder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0" fontId="15" fillId="0" borderId="23" xfId="0" applyFont="1" applyBorder="1" applyAlignment="1">
      <alignment horizontal="left" vertical="center" wrapText="1"/>
    </xf>
    <xf numFmtId="0" fontId="16" fillId="2" borderId="23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3" borderId="3" xfId="25" applyNumberForma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40" fontId="1" fillId="3" borderId="5" xfId="25" applyNumberFormat="1" applyFill="1" applyBorder="1" applyAlignment="1">
      <alignment horizontal="center"/>
      <protection/>
    </xf>
    <xf numFmtId="40" fontId="1" fillId="3" borderId="4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left"/>
      <protection/>
    </xf>
    <xf numFmtId="40" fontId="8" fillId="2" borderId="0" xfId="25" applyNumberFormat="1" applyFont="1" applyFill="1" applyBorder="1" applyAlignment="1">
      <alignment horizontal="left"/>
      <protection/>
    </xf>
    <xf numFmtId="38" fontId="1" fillId="2" borderId="0" xfId="25" applyNumberFormat="1" applyFill="1" applyBorder="1" applyAlignment="1">
      <alignment horizontal="center"/>
      <protection/>
    </xf>
    <xf numFmtId="38" fontId="2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right"/>
      <protection/>
    </xf>
    <xf numFmtId="40" fontId="8" fillId="2" borderId="0" xfId="25" applyNumberFormat="1" applyFont="1" applyFill="1" applyBorder="1" applyAlignment="1">
      <alignment vertical="top" wrapText="1"/>
      <protection/>
    </xf>
    <xf numFmtId="40" fontId="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ont="1" applyFill="1" applyBorder="1" applyAlignment="1">
      <alignment horizontal="right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6" fillId="2" borderId="26" xfId="0" applyFont="1" applyFill="1" applyBorder="1" applyAlignment="1">
      <alignment horizontal="right" vertical="center"/>
    </xf>
    <xf numFmtId="0" fontId="16" fillId="2" borderId="23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166" fontId="0" fillId="0" borderId="25" xfId="0" applyNumberFormat="1" applyFont="1" applyBorder="1" applyAlignment="1">
      <alignment horizontal="right" vertical="center"/>
    </xf>
    <xf numFmtId="166" fontId="0" fillId="0" borderId="28" xfId="0" applyNumberFormat="1" applyFont="1" applyBorder="1" applyAlignment="1">
      <alignment horizontal="right" vertical="center"/>
    </xf>
    <xf numFmtId="40" fontId="8" fillId="2" borderId="0" xfId="25" applyNumberFormat="1" applyFont="1" applyFill="1" applyBorder="1" applyAlignment="1">
      <alignment horizontal="left" vertical="top" wrapText="1"/>
      <protection/>
    </xf>
    <xf numFmtId="0" fontId="0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right" vertical="center"/>
    </xf>
    <xf numFmtId="164" fontId="0" fillId="0" borderId="29" xfId="0" applyNumberFormat="1" applyFont="1" applyBorder="1" applyAlignment="1">
      <alignment vertical="center" wrapText="1"/>
    </xf>
    <xf numFmtId="0" fontId="0" fillId="2" borderId="3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wrapText="1"/>
    </xf>
    <xf numFmtId="0" fontId="15" fillId="2" borderId="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8" fontId="6" fillId="0" borderId="22" xfId="21" applyNumberFormat="1" applyFont="1" applyFill="1" applyBorder="1" applyAlignment="1" applyProtection="1">
      <alignment horizontal="right" vertical="center"/>
      <protection/>
    </xf>
    <xf numFmtId="164" fontId="0" fillId="0" borderId="15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166" fontId="0" fillId="0" borderId="2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166" fontId="6" fillId="0" borderId="2" xfId="24" applyNumberFormat="1" applyFont="1" applyBorder="1" applyAlignment="1">
      <alignment horizontal="right" vertical="center" wrapText="1"/>
      <protection/>
    </xf>
    <xf numFmtId="164" fontId="0" fillId="0" borderId="34" xfId="0" applyNumberFormat="1" applyFont="1" applyBorder="1" applyAlignment="1">
      <alignment vertical="center" wrapText="1"/>
    </xf>
    <xf numFmtId="164" fontId="0" fillId="0" borderId="35" xfId="0" applyNumberFormat="1" applyFont="1" applyBorder="1" applyAlignment="1">
      <alignment vertical="center" wrapText="1"/>
    </xf>
    <xf numFmtId="9" fontId="17" fillId="4" borderId="12" xfId="26" applyFont="1" applyFill="1" applyBorder="1" applyAlignment="1">
      <alignment horizontal="center" vertical="center" wrapText="1"/>
    </xf>
    <xf numFmtId="0" fontId="17" fillId="4" borderId="6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7" fillId="4" borderId="6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/>
    </xf>
    <xf numFmtId="0" fontId="16" fillId="2" borderId="36" xfId="0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18" fillId="4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3" fillId="4" borderId="39" xfId="0" applyNumberFormat="1" applyFont="1" applyFill="1" applyBorder="1" applyAlignment="1">
      <alignment horizontal="center" vertical="center" wrapText="1"/>
    </xf>
    <xf numFmtId="0" fontId="13" fillId="4" borderId="40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3" fillId="4" borderId="40" xfId="0" applyNumberFormat="1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0" fillId="4" borderId="4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17" fontId="22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17" fontId="24" fillId="2" borderId="0" xfId="0" applyNumberFormat="1" applyFont="1" applyFill="1" applyBorder="1" applyAlignment="1">
      <alignment vertical="center"/>
    </xf>
    <xf numFmtId="9" fontId="24" fillId="2" borderId="10" xfId="26" applyNumberFormat="1" applyFont="1" applyFill="1" applyBorder="1" applyAlignment="1">
      <alignment horizontal="left" vertical="center"/>
    </xf>
    <xf numFmtId="0" fontId="24" fillId="2" borderId="10" xfId="0" applyFont="1" applyFill="1" applyBorder="1" applyAlignment="1">
      <alignment vertical="center"/>
    </xf>
    <xf numFmtId="0" fontId="1" fillId="2" borderId="0" xfId="22" applyFont="1" applyFill="1" applyBorder="1" applyAlignment="1">
      <alignment vertical="center"/>
      <protection/>
    </xf>
    <xf numFmtId="0" fontId="1" fillId="2" borderId="0" xfId="22" applyFill="1" applyBorder="1" applyAlignment="1">
      <alignment horizontal="center" vertical="center"/>
      <protection/>
    </xf>
    <xf numFmtId="0" fontId="1" fillId="2" borderId="0" xfId="22" applyFill="1" applyBorder="1" applyAlignment="1">
      <alignment horizontal="center"/>
      <protection/>
    </xf>
    <xf numFmtId="0" fontId="1" fillId="2" borderId="0" xfId="22" applyFill="1" applyBorder="1">
      <alignment/>
      <protection/>
    </xf>
    <xf numFmtId="0" fontId="1" fillId="2" borderId="14" xfId="22" applyFill="1" applyBorder="1" applyAlignment="1">
      <alignment horizontal="center"/>
      <protection/>
    </xf>
    <xf numFmtId="8" fontId="1" fillId="2" borderId="15" xfId="22" applyNumberFormat="1" applyFill="1" applyBorder="1" applyAlignment="1">
      <alignment horizontal="center"/>
      <protection/>
    </xf>
    <xf numFmtId="0" fontId="1" fillId="2" borderId="16" xfId="22" applyFill="1" applyBorder="1" applyAlignment="1">
      <alignment horizontal="center"/>
      <protection/>
    </xf>
    <xf numFmtId="8" fontId="2" fillId="2" borderId="14" xfId="22" applyNumberFormat="1" applyFont="1" applyFill="1" applyBorder="1" applyAlignment="1">
      <alignment horizontal="center"/>
      <protection/>
    </xf>
    <xf numFmtId="0" fontId="1" fillId="2" borderId="41" xfId="22" applyFont="1" applyFill="1" applyBorder="1" applyAlignment="1">
      <alignment vertical="center"/>
      <protection/>
    </xf>
    <xf numFmtId="0" fontId="1" fillId="2" borderId="42" xfId="22" applyFill="1" applyBorder="1">
      <alignment/>
      <protection/>
    </xf>
    <xf numFmtId="0" fontId="1" fillId="2" borderId="15" xfId="22" applyFill="1" applyBorder="1" applyAlignment="1">
      <alignment horizontal="center"/>
      <protection/>
    </xf>
    <xf numFmtId="0" fontId="1" fillId="2" borderId="23" xfId="22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9" fontId="2" fillId="2" borderId="2" xfId="22" applyNumberFormat="1" applyFont="1" applyFill="1" applyBorder="1" applyAlignment="1">
      <alignment horizontal="center"/>
      <protection/>
    </xf>
    <xf numFmtId="9" fontId="1" fillId="2" borderId="5" xfId="26" applyFont="1" applyFill="1" applyBorder="1" applyAlignment="1">
      <alignment horizontal="center"/>
    </xf>
    <xf numFmtId="9" fontId="1" fillId="2" borderId="2" xfId="26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4" fillId="0" borderId="0" xfId="0" applyFont="1" applyBorder="1"/>
    <xf numFmtId="164" fontId="25" fillId="4" borderId="8" xfId="2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39" fontId="12" fillId="4" borderId="43" xfId="20" applyNumberFormat="1" applyFont="1" applyFill="1" applyBorder="1" applyAlignment="1">
      <alignment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164" fontId="13" fillId="4" borderId="43" xfId="20" applyNumberFormat="1" applyFont="1" applyFill="1" applyBorder="1" applyAlignment="1">
      <alignment horizontal="left" vertical="center" wrapText="1"/>
    </xf>
    <xf numFmtId="3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2" fontId="1" fillId="2" borderId="0" xfId="25" applyNumberFormat="1" applyFill="1" applyAlignment="1">
      <alignment horizontal="left"/>
      <protection/>
    </xf>
    <xf numFmtId="0" fontId="0" fillId="0" borderId="15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39" fontId="0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vertical="center" wrapText="1"/>
    </xf>
    <xf numFmtId="164" fontId="0" fillId="2" borderId="12" xfId="0" applyNumberFormat="1" applyFont="1" applyFill="1" applyBorder="1" applyAlignment="1">
      <alignment horizontal="left" vertical="center" wrapText="1"/>
    </xf>
    <xf numFmtId="0" fontId="13" fillId="4" borderId="5" xfId="0" applyNumberFormat="1" applyFont="1" applyFill="1" applyBorder="1" applyAlignment="1">
      <alignment horizontal="left" vertical="center" wrapText="1"/>
    </xf>
    <xf numFmtId="0" fontId="17" fillId="4" borderId="3" xfId="0" applyNumberFormat="1" applyFont="1" applyFill="1" applyBorder="1" applyAlignment="1">
      <alignment horizontal="right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39" fontId="12" fillId="4" borderId="3" xfId="20" applyNumberFormat="1" applyFont="1" applyFill="1" applyBorder="1" applyAlignment="1">
      <alignment vertical="center" wrapText="1"/>
    </xf>
    <xf numFmtId="164" fontId="13" fillId="4" borderId="3" xfId="20" applyNumberFormat="1" applyFont="1" applyFill="1" applyBorder="1" applyAlignment="1">
      <alignment horizontal="left" vertical="center" wrapText="1"/>
    </xf>
    <xf numFmtId="164" fontId="14" fillId="4" borderId="4" xfId="20" applyNumberFormat="1" applyFont="1" applyFill="1" applyBorder="1" applyAlignment="1">
      <alignment vertical="center" wrapText="1"/>
    </xf>
    <xf numFmtId="0" fontId="26" fillId="0" borderId="44" xfId="0" applyNumberFormat="1" applyFont="1" applyFill="1" applyBorder="1" applyAlignment="1">
      <alignment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166" fontId="26" fillId="0" borderId="16" xfId="20" applyNumberFormat="1" applyFont="1" applyFill="1" applyBorder="1" applyAlignment="1">
      <alignment vertical="center" wrapText="1"/>
    </xf>
    <xf numFmtId="40" fontId="1" fillId="0" borderId="0" xfId="25" applyNumberFormat="1" applyFill="1" applyBorder="1" applyAlignment="1">
      <alignment horizontal="center"/>
      <protection/>
    </xf>
    <xf numFmtId="40" fontId="1" fillId="0" borderId="0" xfId="25" applyNumberFormat="1" applyFill="1" applyBorder="1" applyAlignment="1">
      <alignment horizontal="left"/>
      <protection/>
    </xf>
    <xf numFmtId="0" fontId="0" fillId="2" borderId="2" xfId="0" applyFont="1" applyFill="1" applyBorder="1" applyAlignment="1">
      <alignment horizontal="left" vertical="center"/>
    </xf>
    <xf numFmtId="164" fontId="0" fillId="0" borderId="29" xfId="0" applyNumberFormat="1" applyFont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164" fontId="0" fillId="0" borderId="23" xfId="0" applyNumberFormat="1" applyFont="1" applyBorder="1" applyAlignment="1">
      <alignment horizontal="righ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6" fillId="0" borderId="2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1" fillId="4" borderId="19" xfId="22" applyFont="1" applyFill="1" applyBorder="1" applyAlignment="1">
      <alignment horizontal="center"/>
      <protection/>
    </xf>
    <xf numFmtId="0" fontId="1" fillId="0" borderId="19" xfId="22" applyFill="1" applyBorder="1" applyAlignment="1">
      <alignment horizontal="center"/>
      <protection/>
    </xf>
    <xf numFmtId="9" fontId="1" fillId="2" borderId="0" xfId="22" applyNumberFormat="1" applyFill="1">
      <alignment/>
      <protection/>
    </xf>
    <xf numFmtId="8" fontId="1" fillId="2" borderId="0" xfId="22" applyNumberFormat="1" applyFill="1">
      <alignment/>
      <protection/>
    </xf>
    <xf numFmtId="0" fontId="28" fillId="6" borderId="45" xfId="25" applyNumberFormat="1" applyFont="1" applyFill="1" applyBorder="1" applyAlignment="1">
      <alignment vertical="center"/>
      <protection/>
    </xf>
    <xf numFmtId="0" fontId="28" fillId="6" borderId="46" xfId="25" applyNumberFormat="1" applyFont="1" applyFill="1" applyBorder="1" applyAlignment="1">
      <alignment vertical="center"/>
      <protection/>
    </xf>
    <xf numFmtId="0" fontId="28" fillId="6" borderId="47" xfId="25" applyNumberFormat="1" applyFont="1" applyFill="1" applyBorder="1" applyAlignment="1">
      <alignment vertical="center"/>
      <protection/>
    </xf>
    <xf numFmtId="0" fontId="29" fillId="0" borderId="0" xfId="0" applyFont="1" applyBorder="1"/>
    <xf numFmtId="0" fontId="28" fillId="7" borderId="2" xfId="25" applyFont="1" applyFill="1" applyBorder="1" applyAlignment="1">
      <alignment vertical="center"/>
      <protection/>
    </xf>
    <xf numFmtId="0" fontId="28" fillId="2" borderId="3" xfId="25" applyNumberFormat="1" applyFont="1" applyFill="1" applyBorder="1" applyAlignment="1">
      <alignment vertical="center"/>
      <protection/>
    </xf>
    <xf numFmtId="0" fontId="28" fillId="2" borderId="48" xfId="25" applyNumberFormat="1" applyFont="1" applyFill="1" applyBorder="1" applyAlignment="1">
      <alignment vertical="center"/>
      <protection/>
    </xf>
    <xf numFmtId="168" fontId="28" fillId="7" borderId="49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/>
    <xf numFmtId="0" fontId="28" fillId="0" borderId="43" xfId="0" applyFont="1" applyBorder="1" applyAlignment="1">
      <alignment horizontal="center"/>
    </xf>
    <xf numFmtId="0" fontId="28" fillId="0" borderId="40" xfId="0" applyFont="1" applyBorder="1"/>
    <xf numFmtId="0" fontId="29" fillId="0" borderId="6" xfId="0" applyFont="1" applyBorder="1"/>
    <xf numFmtId="2" fontId="29" fillId="0" borderId="7" xfId="0" applyNumberFormat="1" applyFont="1" applyBorder="1"/>
    <xf numFmtId="1" fontId="29" fillId="0" borderId="50" xfId="0" applyNumberFormat="1" applyFont="1" applyBorder="1" applyAlignment="1">
      <alignment horizontal="center"/>
    </xf>
    <xf numFmtId="0" fontId="29" fillId="0" borderId="51" xfId="0" applyFont="1" applyBorder="1"/>
    <xf numFmtId="0" fontId="29" fillId="0" borderId="52" xfId="0" applyFont="1" applyBorder="1"/>
    <xf numFmtId="10" fontId="29" fillId="0" borderId="53" xfId="27" applyNumberFormat="1" applyFont="1" applyFill="1" applyBorder="1" applyAlignment="1" applyProtection="1">
      <alignment horizontal="center"/>
      <protection/>
    </xf>
    <xf numFmtId="10" fontId="29" fillId="0" borderId="53" xfId="0" applyNumberFormat="1" applyFont="1" applyBorder="1" applyAlignment="1">
      <alignment horizontal="center"/>
    </xf>
    <xf numFmtId="1" fontId="29" fillId="0" borderId="54" xfId="0" applyNumberFormat="1" applyFont="1" applyBorder="1" applyAlignment="1">
      <alignment horizontal="center"/>
    </xf>
    <xf numFmtId="0" fontId="29" fillId="0" borderId="55" xfId="0" applyFont="1" applyBorder="1"/>
    <xf numFmtId="0" fontId="29" fillId="0" borderId="56" xfId="0" applyFont="1" applyBorder="1"/>
    <xf numFmtId="0" fontId="29" fillId="0" borderId="57" xfId="0" applyFont="1" applyBorder="1"/>
    <xf numFmtId="10" fontId="29" fillId="8" borderId="58" xfId="27" applyNumberFormat="1" applyFont="1" applyFill="1" applyBorder="1" applyAlignment="1" applyProtection="1">
      <alignment horizontal="center"/>
      <protection/>
    </xf>
    <xf numFmtId="0" fontId="29" fillId="0" borderId="1" xfId="0" applyFont="1" applyBorder="1" applyAlignment="1">
      <alignment horizontal="center"/>
    </xf>
    <xf numFmtId="10" fontId="29" fillId="0" borderId="9" xfId="0" applyNumberFormat="1" applyFont="1" applyBorder="1"/>
    <xf numFmtId="0" fontId="28" fillId="0" borderId="6" xfId="0" applyFont="1" applyBorder="1"/>
    <xf numFmtId="10" fontId="29" fillId="0" borderId="7" xfId="0" applyNumberFormat="1" applyFont="1" applyBorder="1"/>
    <xf numFmtId="0" fontId="29" fillId="0" borderId="50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0" fontId="29" fillId="0" borderId="58" xfId="27" applyNumberFormat="1" applyFont="1" applyFill="1" applyBorder="1" applyAlignment="1" applyProtection="1">
      <alignment horizontal="center"/>
      <protection/>
    </xf>
    <xf numFmtId="0" fontId="29" fillId="0" borderId="1" xfId="0" applyFont="1" applyBorder="1"/>
    <xf numFmtId="0" fontId="29" fillId="0" borderId="59" xfId="0" applyFont="1" applyBorder="1" applyAlignment="1">
      <alignment/>
    </xf>
    <xf numFmtId="10" fontId="28" fillId="8" borderId="60" xfId="27" applyNumberFormat="1" applyFont="1" applyFill="1" applyBorder="1" applyAlignment="1" applyProtection="1">
      <alignment horizontal="center"/>
      <protection/>
    </xf>
    <xf numFmtId="0" fontId="29" fillId="0" borderId="61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63" xfId="0" applyFont="1" applyBorder="1" applyAlignment="1">
      <alignment/>
    </xf>
    <xf numFmtId="10" fontId="28" fillId="8" borderId="60" xfId="0" applyNumberFormat="1" applyFont="1" applyFill="1" applyBorder="1" applyAlignment="1">
      <alignment horizontal="center" vertical="center"/>
    </xf>
    <xf numFmtId="10" fontId="28" fillId="0" borderId="9" xfId="0" applyNumberFormat="1" applyFont="1" applyBorder="1" applyAlignment="1">
      <alignment horizontal="center"/>
    </xf>
    <xf numFmtId="0" fontId="28" fillId="0" borderId="1" xfId="0" applyFont="1" applyBorder="1"/>
    <xf numFmtId="0" fontId="29" fillId="0" borderId="9" xfId="0" applyFont="1" applyBorder="1"/>
    <xf numFmtId="0" fontId="29" fillId="0" borderId="64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28" fillId="2" borderId="67" xfId="25" applyNumberFormat="1" applyFont="1" applyFill="1" applyBorder="1" applyAlignment="1">
      <alignment vertical="center"/>
      <protection/>
    </xf>
    <xf numFmtId="10" fontId="23" fillId="2" borderId="68" xfId="0" applyNumberFormat="1" applyFont="1" applyFill="1" applyBorder="1" applyAlignment="1">
      <alignment horizontal="left" vertical="center"/>
    </xf>
    <xf numFmtId="164" fontId="0" fillId="0" borderId="16" xfId="0" applyNumberFormat="1" applyFont="1" applyBorder="1" applyAlignment="1">
      <alignment horizontal="right" vertical="center" wrapText="1"/>
    </xf>
    <xf numFmtId="166" fontId="6" fillId="0" borderId="30" xfId="0" applyNumberFormat="1" applyFont="1" applyBorder="1" applyAlignment="1">
      <alignment horizontal="right" vertical="center"/>
    </xf>
    <xf numFmtId="2" fontId="6" fillId="2" borderId="29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40" fontId="6" fillId="2" borderId="25" xfId="23" applyNumberFormat="1" applyFont="1" applyFill="1" applyBorder="1" applyAlignment="1">
      <alignment horizontal="center" vertical="center"/>
      <protection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0" borderId="29" xfId="0" applyNumberFormat="1" applyFont="1" applyBorder="1" applyAlignment="1">
      <alignment horizontal="center" vertical="center" wrapText="1"/>
    </xf>
    <xf numFmtId="39" fontId="6" fillId="0" borderId="1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64" fontId="3" fillId="4" borderId="0" xfId="20" applyNumberFormat="1" applyFont="1" applyFill="1" applyBorder="1" applyAlignment="1">
      <alignment vertical="center" wrapText="1"/>
    </xf>
    <xf numFmtId="164" fontId="25" fillId="4" borderId="0" xfId="2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0" fontId="35" fillId="2" borderId="0" xfId="25" applyNumberFormat="1" applyFont="1" applyFill="1" applyAlignment="1">
      <alignment horizontal="center"/>
      <protection/>
    </xf>
    <xf numFmtId="40" fontId="2" fillId="0" borderId="0" xfId="25" applyNumberFormat="1" applyFont="1" applyFill="1" applyAlignment="1">
      <alignment horizontal="center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8" fillId="0" borderId="0" xfId="25" applyNumberFormat="1" applyFont="1" applyFill="1" applyAlignment="1">
      <alignment horizontal="left"/>
      <protection/>
    </xf>
    <xf numFmtId="40" fontId="1" fillId="0" borderId="0" xfId="25" applyNumberFormat="1" applyFill="1" applyAlignment="1">
      <alignment horizontal="center"/>
      <protection/>
    </xf>
    <xf numFmtId="40" fontId="1" fillId="0" borderId="0" xfId="25" applyNumberFormat="1" applyFill="1" applyAlignment="1">
      <alignment horizontal="left"/>
      <protection/>
    </xf>
    <xf numFmtId="0" fontId="0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164" fontId="0" fillId="0" borderId="69" xfId="0" applyNumberFormat="1" applyFont="1" applyBorder="1" applyAlignment="1">
      <alignment vertical="center" wrapText="1"/>
    </xf>
    <xf numFmtId="0" fontId="15" fillId="0" borderId="38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right" vertical="center" wrapText="1"/>
    </xf>
    <xf numFmtId="0" fontId="10" fillId="2" borderId="39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8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71" xfId="0" applyNumberFormat="1" applyFont="1" applyFill="1" applyBorder="1" applyAlignment="1">
      <alignment horizontal="center" vertical="center"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 vertical="center"/>
      <protection/>
    </xf>
    <xf numFmtId="40" fontId="8" fillId="2" borderId="0" xfId="25" applyNumberFormat="1" applyFont="1" applyFill="1" applyBorder="1" applyAlignment="1">
      <alignment horizontal="right" vertical="center" wrapText="1"/>
      <protection/>
    </xf>
    <xf numFmtId="0" fontId="8" fillId="2" borderId="0" xfId="25" applyNumberFormat="1" applyFont="1" applyFill="1" applyBorder="1" applyAlignment="1">
      <alignment horizontal="left" wrapText="1"/>
      <protection/>
    </xf>
    <xf numFmtId="40" fontId="8" fillId="2" borderId="0" xfId="25" applyNumberFormat="1" applyFont="1" applyFill="1" applyBorder="1" applyAlignment="1">
      <alignment horizontal="right" wrapText="1"/>
      <protection/>
    </xf>
    <xf numFmtId="40" fontId="8" fillId="2" borderId="0" xfId="25" applyNumberFormat="1" applyFont="1" applyFill="1" applyBorder="1" applyAlignment="1">
      <alignment horizontal="right" vertical="top" wrapText="1"/>
      <protection/>
    </xf>
    <xf numFmtId="40" fontId="8" fillId="2" borderId="0" xfId="25" applyNumberFormat="1" applyFont="1" applyFill="1" applyBorder="1" applyAlignment="1">
      <alignment horizontal="left" vertical="center" wrapText="1"/>
      <protection/>
    </xf>
    <xf numFmtId="0" fontId="1" fillId="2" borderId="0" xfId="22" applyFill="1" applyAlignment="1">
      <alignment horizontal="center"/>
      <protection/>
    </xf>
    <xf numFmtId="0" fontId="1" fillId="2" borderId="31" xfId="22" applyFill="1" applyBorder="1" applyAlignment="1">
      <alignment horizontal="center"/>
      <protection/>
    </xf>
    <xf numFmtId="0" fontId="31" fillId="2" borderId="5" xfId="22" applyFont="1" applyFill="1" applyBorder="1" applyAlignment="1">
      <alignment horizontal="center" vertical="center"/>
      <protection/>
    </xf>
    <xf numFmtId="0" fontId="31" fillId="2" borderId="3" xfId="22" applyFont="1" applyFill="1" applyBorder="1" applyAlignment="1">
      <alignment horizontal="center" vertical="center"/>
      <protection/>
    </xf>
    <xf numFmtId="0" fontId="31" fillId="2" borderId="4" xfId="22" applyFont="1" applyFill="1" applyBorder="1" applyAlignment="1">
      <alignment horizontal="center" vertical="center"/>
      <protection/>
    </xf>
    <xf numFmtId="0" fontId="28" fillId="2" borderId="67" xfId="25" applyNumberFormat="1" applyFont="1" applyFill="1" applyBorder="1" applyAlignment="1">
      <alignment horizontal="left" vertical="center"/>
      <protection/>
    </xf>
    <xf numFmtId="0" fontId="28" fillId="2" borderId="3" xfId="25" applyNumberFormat="1" applyFont="1" applyFill="1" applyBorder="1" applyAlignment="1">
      <alignment horizontal="left" vertical="center"/>
      <protection/>
    </xf>
    <xf numFmtId="0" fontId="28" fillId="2" borderId="48" xfId="25" applyNumberFormat="1" applyFont="1" applyFill="1" applyBorder="1" applyAlignment="1">
      <alignment horizontal="left" vertical="center"/>
      <protection/>
    </xf>
    <xf numFmtId="10" fontId="28" fillId="2" borderId="72" xfId="25" applyNumberFormat="1" applyFont="1" applyFill="1" applyBorder="1" applyAlignment="1">
      <alignment horizontal="left" vertical="center"/>
      <protection/>
    </xf>
    <xf numFmtId="10" fontId="28" fillId="2" borderId="2" xfId="25" applyNumberFormat="1" applyFont="1" applyFill="1" applyBorder="1" applyAlignment="1">
      <alignment horizontal="left" vertical="center"/>
      <protection/>
    </xf>
    <xf numFmtId="167" fontId="28" fillId="2" borderId="5" xfId="25" applyNumberFormat="1" applyFont="1" applyFill="1" applyBorder="1" applyAlignment="1">
      <alignment horizontal="center" vertical="center" wrapText="1"/>
      <protection/>
    </xf>
    <xf numFmtId="167" fontId="28" fillId="2" borderId="3" xfId="25" applyNumberFormat="1" applyFont="1" applyFill="1" applyBorder="1" applyAlignment="1">
      <alignment horizontal="center" vertical="center" wrapText="1"/>
      <protection/>
    </xf>
    <xf numFmtId="167" fontId="28" fillId="2" borderId="48" xfId="25" applyNumberFormat="1" applyFont="1" applyFill="1" applyBorder="1" applyAlignment="1">
      <alignment horizontal="center" vertical="center" wrapText="1"/>
      <protection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8" fillId="2" borderId="73" xfId="25" applyNumberFormat="1" applyFont="1" applyFill="1" applyBorder="1" applyAlignment="1">
      <alignment horizontal="left" vertical="center" wrapText="1"/>
      <protection/>
    </xf>
    <xf numFmtId="0" fontId="28" fillId="2" borderId="49" xfId="25" applyNumberFormat="1" applyFont="1" applyFill="1" applyBorder="1" applyAlignment="1">
      <alignment horizontal="left" vertical="center" wrapText="1"/>
      <protection/>
    </xf>
    <xf numFmtId="168" fontId="28" fillId="2" borderId="49" xfId="0" applyNumberFormat="1" applyFont="1" applyFill="1" applyBorder="1" applyAlignment="1" applyProtection="1">
      <alignment horizontal="left" vertical="center"/>
      <protection/>
    </xf>
    <xf numFmtId="168" fontId="28" fillId="2" borderId="74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/>
    </xf>
    <xf numFmtId="0" fontId="28" fillId="0" borderId="7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76" xfId="0" applyFont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4200525</xdr:colOff>
          <xdr:row>1</xdr:row>
          <xdr:rowOff>38100</xdr:rowOff>
        </xdr:from>
        <xdr:to>
          <xdr:col>8</xdr:col>
          <xdr:colOff>971550</xdr:colOff>
          <xdr:row>8</xdr:row>
          <xdr:rowOff>57150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79</xdr:row>
      <xdr:rowOff>76200</xdr:rowOff>
    </xdr:from>
    <xdr:to>
      <xdr:col>1</xdr:col>
      <xdr:colOff>180975</xdr:colOff>
      <xdr:row>79</xdr:row>
      <xdr:rowOff>85725</xdr:rowOff>
    </xdr:to>
    <xdr:cxnSp macro="">
      <xdr:nvCxnSpPr>
        <xdr:cNvPr id="6" name="Conector de seta reta 5"/>
        <xdr:cNvCxnSpPr/>
      </xdr:nvCxnSpPr>
      <xdr:spPr>
        <a:xfrm>
          <a:off x="476250" y="14954250"/>
          <a:ext cx="1619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79</xdr:row>
      <xdr:rowOff>85725</xdr:rowOff>
    </xdr:from>
    <xdr:to>
      <xdr:col>13</xdr:col>
      <xdr:colOff>9525</xdr:colOff>
      <xdr:row>79</xdr:row>
      <xdr:rowOff>95250</xdr:rowOff>
    </xdr:to>
    <xdr:cxnSp macro="">
      <xdr:nvCxnSpPr>
        <xdr:cNvPr id="7" name="Conector de seta reta 6"/>
        <xdr:cNvCxnSpPr/>
      </xdr:nvCxnSpPr>
      <xdr:spPr>
        <a:xfrm flipH="1">
          <a:off x="6000750" y="14963775"/>
          <a:ext cx="20955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155</xdr:row>
      <xdr:rowOff>152400</xdr:rowOff>
    </xdr:from>
    <xdr:to>
      <xdr:col>14</xdr:col>
      <xdr:colOff>352425</xdr:colOff>
      <xdr:row>156</xdr:row>
      <xdr:rowOff>142875</xdr:rowOff>
    </xdr:to>
    <xdr:cxnSp macro="">
      <xdr:nvCxnSpPr>
        <xdr:cNvPr id="8" name="Conector de seta reta 7"/>
        <xdr:cNvCxnSpPr/>
      </xdr:nvCxnSpPr>
      <xdr:spPr>
        <a:xfrm>
          <a:off x="6962775" y="29565600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157</xdr:row>
      <xdr:rowOff>85725</xdr:rowOff>
    </xdr:from>
    <xdr:to>
      <xdr:col>1</xdr:col>
      <xdr:colOff>161925</xdr:colOff>
      <xdr:row>157</xdr:row>
      <xdr:rowOff>85725</xdr:rowOff>
    </xdr:to>
    <xdr:cxnSp macro="">
      <xdr:nvCxnSpPr>
        <xdr:cNvPr id="9" name="Conector de seta reta 8"/>
        <xdr:cNvCxnSpPr/>
      </xdr:nvCxnSpPr>
      <xdr:spPr>
        <a:xfrm>
          <a:off x="476250" y="29879925"/>
          <a:ext cx="1428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23</xdr:row>
      <xdr:rowOff>104775</xdr:rowOff>
    </xdr:from>
    <xdr:to>
      <xdr:col>5</xdr:col>
      <xdr:colOff>171450</xdr:colOff>
      <xdr:row>23</xdr:row>
      <xdr:rowOff>581025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4781550"/>
          <a:ext cx="3409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view="pageBreakPreview" zoomScale="91" zoomScaleSheetLayoutView="91" workbookViewId="0" topLeftCell="A1">
      <selection activeCell="G13" sqref="G13"/>
    </sheetView>
  </sheetViews>
  <sheetFormatPr defaultColWidth="9.140625" defaultRowHeight="15"/>
  <cols>
    <col min="1" max="1" width="8.00390625" style="187" customWidth="1"/>
    <col min="2" max="2" width="10.421875" style="180" customWidth="1"/>
    <col min="3" max="3" width="8.140625" style="6" customWidth="1"/>
    <col min="4" max="4" width="64.421875" style="5" customWidth="1"/>
    <col min="5" max="5" width="7.140625" style="5" customWidth="1"/>
    <col min="6" max="6" width="9.00390625" style="7" customWidth="1"/>
    <col min="7" max="7" width="13.8515625" style="7" customWidth="1"/>
    <col min="8" max="8" width="15.421875" style="8" customWidth="1"/>
    <col min="9" max="9" width="16.421875" style="8" customWidth="1"/>
    <col min="10" max="10" width="18.8515625" style="5" customWidth="1"/>
    <col min="11" max="11" width="18.57421875" style="5" customWidth="1"/>
    <col min="12" max="12" width="19.140625" style="5" customWidth="1"/>
    <col min="13" max="16384" width="9.140625" style="5" customWidth="1"/>
  </cols>
  <sheetData>
    <row r="1" spans="1:10" ht="15.75">
      <c r="A1" s="346" t="s">
        <v>23</v>
      </c>
      <c r="B1" s="347"/>
      <c r="C1" s="347"/>
      <c r="D1" s="347"/>
      <c r="E1" s="53"/>
      <c r="F1" s="54"/>
      <c r="G1" s="55"/>
      <c r="H1" s="55"/>
      <c r="I1" s="56"/>
      <c r="J1" s="9"/>
    </row>
    <row r="2" spans="1:10" ht="15" customHeight="1">
      <c r="A2" s="188" t="s">
        <v>262</v>
      </c>
      <c r="B2" s="189"/>
      <c r="C2" s="190"/>
      <c r="D2" s="190"/>
      <c r="E2" s="36"/>
      <c r="F2" s="37"/>
      <c r="G2" s="38"/>
      <c r="H2" s="38"/>
      <c r="I2" s="39"/>
      <c r="J2" s="9"/>
    </row>
    <row r="3" spans="1:10" ht="15.75">
      <c r="A3" s="188" t="s">
        <v>251</v>
      </c>
      <c r="B3" s="191"/>
      <c r="C3" s="190"/>
      <c r="D3" s="190"/>
      <c r="E3" s="40"/>
      <c r="F3" s="41"/>
      <c r="G3" s="42"/>
      <c r="H3" s="43"/>
      <c r="I3" s="39"/>
      <c r="J3" s="9"/>
    </row>
    <row r="4" spans="1:10" ht="15.75">
      <c r="A4" s="188" t="s">
        <v>272</v>
      </c>
      <c r="B4" s="189"/>
      <c r="C4" s="190"/>
      <c r="D4" s="190"/>
      <c r="E4" s="40"/>
      <c r="F4" s="41"/>
      <c r="G4" s="43"/>
      <c r="H4" s="43"/>
      <c r="I4" s="39"/>
      <c r="J4" s="9"/>
    </row>
    <row r="5" spans="1:10" ht="15.75">
      <c r="A5" s="188" t="s">
        <v>187</v>
      </c>
      <c r="B5" s="348">
        <f>I70</f>
        <v>46133.375255873994</v>
      </c>
      <c r="C5" s="349"/>
      <c r="D5" s="349"/>
      <c r="E5" s="40"/>
      <c r="F5" s="41"/>
      <c r="G5" s="43"/>
      <c r="H5" s="43"/>
      <c r="I5" s="39"/>
      <c r="J5" s="9"/>
    </row>
    <row r="6" spans="1:10" ht="15.75">
      <c r="A6" s="188" t="s">
        <v>188</v>
      </c>
      <c r="B6" s="190" t="s">
        <v>206</v>
      </c>
      <c r="C6" s="190"/>
      <c r="D6" s="190"/>
      <c r="E6" s="44"/>
      <c r="F6" s="45"/>
      <c r="G6" s="46"/>
      <c r="H6" s="47"/>
      <c r="I6" s="39"/>
      <c r="J6" s="9"/>
    </row>
    <row r="7" spans="1:10" ht="15.75">
      <c r="A7" s="188" t="s">
        <v>197</v>
      </c>
      <c r="B7" s="192"/>
      <c r="C7" s="190"/>
      <c r="D7" s="190"/>
      <c r="E7" s="44"/>
      <c r="F7" s="45"/>
      <c r="G7" s="46"/>
      <c r="H7" s="47"/>
      <c r="I7" s="39"/>
      <c r="J7" s="9"/>
    </row>
    <row r="8" spans="1:10" ht="15.75">
      <c r="A8" s="193" t="s">
        <v>263</v>
      </c>
      <c r="B8" s="192"/>
      <c r="C8" s="190"/>
      <c r="D8" s="190"/>
      <c r="E8" s="44"/>
      <c r="F8" s="45"/>
      <c r="G8" s="46"/>
      <c r="H8" s="47"/>
      <c r="I8" s="39"/>
      <c r="J8" s="9"/>
    </row>
    <row r="9" spans="1:10" ht="15.75">
      <c r="A9" s="193" t="s">
        <v>252</v>
      </c>
      <c r="B9" s="192"/>
      <c r="C9" s="194"/>
      <c r="D9" s="190"/>
      <c r="E9" s="44"/>
      <c r="F9" s="45"/>
      <c r="G9" s="46"/>
      <c r="H9" s="47"/>
      <c r="I9" s="39"/>
      <c r="J9" s="9"/>
    </row>
    <row r="10" spans="1:10" ht="16.5" thickBot="1">
      <c r="A10" s="308">
        <f>BDI!I24</f>
        <v>0.305</v>
      </c>
      <c r="B10" s="195"/>
      <c r="C10" s="196"/>
      <c r="D10" s="196"/>
      <c r="E10" s="48"/>
      <c r="F10" s="49"/>
      <c r="G10" s="50"/>
      <c r="H10" s="51"/>
      <c r="I10" s="52"/>
      <c r="J10" s="9">
        <v>1.305</v>
      </c>
    </row>
    <row r="11" spans="1:14" s="4" customFormat="1" ht="13.5" customHeight="1" thickBot="1">
      <c r="A11" s="181" t="s">
        <v>18</v>
      </c>
      <c r="B11" s="168" t="s">
        <v>19</v>
      </c>
      <c r="C11" s="60" t="s">
        <v>0</v>
      </c>
      <c r="D11" s="61" t="s">
        <v>1</v>
      </c>
      <c r="E11" s="60" t="s">
        <v>2</v>
      </c>
      <c r="F11" s="62" t="s">
        <v>3</v>
      </c>
      <c r="G11" s="62" t="s">
        <v>20</v>
      </c>
      <c r="H11" s="63" t="s">
        <v>21</v>
      </c>
      <c r="I11" s="64" t="s">
        <v>22</v>
      </c>
      <c r="J11" s="3"/>
      <c r="K11" s="1"/>
      <c r="L11" s="2"/>
      <c r="M11" s="1"/>
      <c r="N11" s="1"/>
    </row>
    <row r="12" spans="1:9" s="65" customFormat="1" ht="15.75" thickBot="1">
      <c r="A12" s="182"/>
      <c r="B12" s="169"/>
      <c r="C12" s="30">
        <v>1</v>
      </c>
      <c r="D12" s="31" t="s">
        <v>5</v>
      </c>
      <c r="E12" s="30"/>
      <c r="F12" s="32"/>
      <c r="G12" s="32"/>
      <c r="H12" s="33"/>
      <c r="I12" s="34">
        <f>SUM(I13:I15)</f>
        <v>11053.141460999997</v>
      </c>
    </row>
    <row r="13" spans="1:9" s="65" customFormat="1" ht="24">
      <c r="A13" s="343" t="s">
        <v>253</v>
      </c>
      <c r="B13" s="345">
        <v>11171</v>
      </c>
      <c r="C13" s="344" t="s">
        <v>4</v>
      </c>
      <c r="D13" s="131" t="s">
        <v>270</v>
      </c>
      <c r="E13" s="160" t="s">
        <v>6</v>
      </c>
      <c r="F13" s="319">
        <v>1</v>
      </c>
      <c r="G13" s="146">
        <v>5632.4</v>
      </c>
      <c r="H13" s="247">
        <f>G13*$J$10</f>
        <v>7350.281999999999</v>
      </c>
      <c r="I13" s="167">
        <f>H13*F13</f>
        <v>7350.281999999999</v>
      </c>
    </row>
    <row r="14" spans="1:9" s="66" customFormat="1" ht="24">
      <c r="A14" s="185" t="s">
        <v>253</v>
      </c>
      <c r="B14" s="345">
        <v>10004</v>
      </c>
      <c r="C14" s="259" t="s">
        <v>162</v>
      </c>
      <c r="D14" s="340" t="s">
        <v>185</v>
      </c>
      <c r="E14" s="341" t="s">
        <v>6</v>
      </c>
      <c r="F14" s="320">
        <f>'memória de cálculo'!C7</f>
        <v>6</v>
      </c>
      <c r="G14" s="321">
        <v>380.15</v>
      </c>
      <c r="H14" s="309">
        <f>G14*$J$10</f>
        <v>496.09574999999995</v>
      </c>
      <c r="I14" s="342">
        <f>H14*F14</f>
        <v>2976.5744999999997</v>
      </c>
    </row>
    <row r="15" spans="1:9" s="66" customFormat="1" ht="21.75" customHeight="1" thickBot="1">
      <c r="A15" s="185" t="s">
        <v>253</v>
      </c>
      <c r="B15" s="170">
        <v>10009</v>
      </c>
      <c r="C15" s="138" t="s">
        <v>271</v>
      </c>
      <c r="D15" s="158" t="s">
        <v>28</v>
      </c>
      <c r="E15" s="159" t="s">
        <v>6</v>
      </c>
      <c r="F15" s="320">
        <f>'memória de cálculo'!C11</f>
        <v>134.43</v>
      </c>
      <c r="G15" s="141">
        <v>4.14</v>
      </c>
      <c r="H15" s="248">
        <f>G15*$J$10</f>
        <v>5.402699999999999</v>
      </c>
      <c r="I15" s="166">
        <f>H15*F15</f>
        <v>726.284961</v>
      </c>
    </row>
    <row r="16" spans="1:9" s="66" customFormat="1" ht="3.75" customHeight="1">
      <c r="A16" s="225"/>
      <c r="B16" s="226"/>
      <c r="C16" s="227"/>
      <c r="D16" s="228"/>
      <c r="E16" s="229"/>
      <c r="F16" s="230"/>
      <c r="G16" s="231"/>
      <c r="H16" s="232"/>
      <c r="I16" s="231"/>
    </row>
    <row r="17" spans="1:9" s="66" customFormat="1" ht="15">
      <c r="A17" s="233"/>
      <c r="B17" s="234"/>
      <c r="C17" s="235">
        <v>2</v>
      </c>
      <c r="D17" s="236" t="s">
        <v>24</v>
      </c>
      <c r="E17" s="237"/>
      <c r="F17" s="238"/>
      <c r="G17" s="238"/>
      <c r="H17" s="239"/>
      <c r="I17" s="240">
        <f>SUM(I18:I20)</f>
        <v>5216.405769</v>
      </c>
    </row>
    <row r="18" spans="1:9" s="66" customFormat="1" ht="32.25" customHeight="1">
      <c r="A18" s="185" t="s">
        <v>253</v>
      </c>
      <c r="B18" s="177">
        <v>260728</v>
      </c>
      <c r="C18" s="96" t="s">
        <v>29</v>
      </c>
      <c r="D18" s="241" t="s">
        <v>273</v>
      </c>
      <c r="E18" s="242" t="s">
        <v>6</v>
      </c>
      <c r="F18" s="318">
        <f>'memória de cálculo'!C18</f>
        <v>45.54</v>
      </c>
      <c r="G18" s="243">
        <v>79.99</v>
      </c>
      <c r="H18" s="249">
        <f>G18*$J$10</f>
        <v>104.38694999999998</v>
      </c>
      <c r="I18" s="104">
        <f>H18*F18</f>
        <v>4753.781703</v>
      </c>
    </row>
    <row r="19" spans="1:9" ht="24">
      <c r="A19" s="185" t="s">
        <v>253</v>
      </c>
      <c r="B19" s="101">
        <v>260519</v>
      </c>
      <c r="C19" s="96" t="s">
        <v>147</v>
      </c>
      <c r="D19" s="102" t="s">
        <v>154</v>
      </c>
      <c r="E19" s="103" t="s">
        <v>31</v>
      </c>
      <c r="F19" s="318">
        <f>'memória de cálculo'!C23</f>
        <v>13.7</v>
      </c>
      <c r="G19" s="104">
        <v>24.46</v>
      </c>
      <c r="H19" s="249">
        <f>G19*$J$10</f>
        <v>31.9203</v>
      </c>
      <c r="I19" s="104">
        <f>H19*F19</f>
        <v>437.30811</v>
      </c>
    </row>
    <row r="20" spans="1:9" ht="21.75" customHeight="1" thickBot="1">
      <c r="A20" s="185" t="s">
        <v>253</v>
      </c>
      <c r="B20" s="101">
        <v>150654</v>
      </c>
      <c r="C20" s="96" t="s">
        <v>157</v>
      </c>
      <c r="D20" s="102" t="s">
        <v>205</v>
      </c>
      <c r="E20" s="103" t="s">
        <v>6</v>
      </c>
      <c r="F20" s="318">
        <f>'memória de cálculo'!C31</f>
        <v>2.74</v>
      </c>
      <c r="G20" s="104">
        <v>7.08</v>
      </c>
      <c r="H20" s="249">
        <f>G20*$J$10</f>
        <v>9.2394</v>
      </c>
      <c r="I20" s="104">
        <f>H20*F20</f>
        <v>25.315956</v>
      </c>
    </row>
    <row r="21" spans="1:9" s="66" customFormat="1" ht="3.75" customHeight="1" thickBot="1">
      <c r="A21" s="183"/>
      <c r="B21" s="171"/>
      <c r="C21" s="86"/>
      <c r="D21" s="87"/>
      <c r="E21" s="88"/>
      <c r="F21" s="89"/>
      <c r="G21" s="90"/>
      <c r="H21" s="91"/>
      <c r="I21" s="90"/>
    </row>
    <row r="22" spans="1:9" ht="15" thickBot="1">
      <c r="A22" s="184"/>
      <c r="B22" s="172"/>
      <c r="C22" s="30">
        <v>3</v>
      </c>
      <c r="D22" s="31" t="s">
        <v>52</v>
      </c>
      <c r="E22" s="219" t="s">
        <v>53</v>
      </c>
      <c r="F22" s="218">
        <v>1</v>
      </c>
      <c r="G22" s="32"/>
      <c r="H22" s="220">
        <f>SUM(I23,I29,I32,I34,I40,I45,I48,I52,I54,I61)</f>
        <v>28897.202389374</v>
      </c>
      <c r="I22" s="34">
        <f>H22*F22</f>
        <v>28897.202389374</v>
      </c>
    </row>
    <row r="23" spans="1:9" ht="15" thickBot="1">
      <c r="A23" s="184"/>
      <c r="B23" s="172"/>
      <c r="C23" s="30" t="s">
        <v>8</v>
      </c>
      <c r="D23" s="31" t="s">
        <v>54</v>
      </c>
      <c r="E23" s="68"/>
      <c r="F23" s="32"/>
      <c r="G23" s="32"/>
      <c r="H23" s="67"/>
      <c r="I23" s="34">
        <f>SUM(I24:I28)</f>
        <v>2257.1390282940006</v>
      </c>
    </row>
    <row r="24" spans="1:9" ht="20.25" customHeight="1">
      <c r="A24" s="185" t="s">
        <v>253</v>
      </c>
      <c r="B24" s="150">
        <v>30010</v>
      </c>
      <c r="C24" s="132" t="s">
        <v>32</v>
      </c>
      <c r="D24" s="130" t="s">
        <v>183</v>
      </c>
      <c r="E24" s="133" t="s">
        <v>55</v>
      </c>
      <c r="F24" s="317">
        <f>'memória de cálculo'!C41</f>
        <v>1.497</v>
      </c>
      <c r="G24" s="127">
        <v>41.34</v>
      </c>
      <c r="H24" s="252">
        <f>G24*$J$10</f>
        <v>53.9487</v>
      </c>
      <c r="I24" s="134">
        <f aca="true" t="shared" si="0" ref="I24:I47">H24*F24</f>
        <v>80.76120390000001</v>
      </c>
    </row>
    <row r="25" spans="1:9" ht="21" customHeight="1">
      <c r="A25" s="185" t="s">
        <v>253</v>
      </c>
      <c r="B25" s="125">
        <v>40257</v>
      </c>
      <c r="C25" s="106" t="s">
        <v>33</v>
      </c>
      <c r="D25" s="123" t="s">
        <v>184</v>
      </c>
      <c r="E25" s="69" t="s">
        <v>7</v>
      </c>
      <c r="F25" s="312">
        <f>'memória de cálculo'!C46</f>
        <v>0.08982</v>
      </c>
      <c r="G25" s="24">
        <v>483.74</v>
      </c>
      <c r="H25" s="249">
        <f>G25*$J$10</f>
        <v>631.2807</v>
      </c>
      <c r="I25" s="104">
        <f t="shared" si="0"/>
        <v>56.701632474</v>
      </c>
    </row>
    <row r="26" spans="1:9" ht="20.25" customHeight="1">
      <c r="A26" s="185" t="s">
        <v>253</v>
      </c>
      <c r="B26" s="125">
        <v>40285</v>
      </c>
      <c r="C26" s="106" t="s">
        <v>34</v>
      </c>
      <c r="D26" s="123" t="s">
        <v>218</v>
      </c>
      <c r="E26" s="69" t="s">
        <v>55</v>
      </c>
      <c r="F26" s="312">
        <f>'memória de cálculo'!C51</f>
        <v>1.1976000000000002</v>
      </c>
      <c r="G26" s="24">
        <v>1057.89</v>
      </c>
      <c r="H26" s="249">
        <f>G26*$J$10</f>
        <v>1380.54645</v>
      </c>
      <c r="I26" s="104">
        <f t="shared" si="0"/>
        <v>1653.3424285200003</v>
      </c>
    </row>
    <row r="27" spans="1:9" ht="24">
      <c r="A27" s="185" t="s">
        <v>253</v>
      </c>
      <c r="B27" s="125">
        <v>80293</v>
      </c>
      <c r="C27" s="106" t="s">
        <v>35</v>
      </c>
      <c r="D27" s="123" t="s">
        <v>150</v>
      </c>
      <c r="E27" s="69" t="s">
        <v>46</v>
      </c>
      <c r="F27" s="312">
        <f>'memória de cálculo'!C56</f>
        <v>5.988</v>
      </c>
      <c r="G27" s="24">
        <v>54.17</v>
      </c>
      <c r="H27" s="249">
        <f>G27*$J$10</f>
        <v>70.69185</v>
      </c>
      <c r="I27" s="104">
        <f t="shared" si="0"/>
        <v>423.30279780000006</v>
      </c>
    </row>
    <row r="28" spans="1:9" ht="21" customHeight="1" thickBot="1">
      <c r="A28" s="185" t="s">
        <v>253</v>
      </c>
      <c r="B28" s="125">
        <v>50037</v>
      </c>
      <c r="C28" s="106" t="s">
        <v>73</v>
      </c>
      <c r="D28" s="123" t="s">
        <v>56</v>
      </c>
      <c r="E28" s="69" t="s">
        <v>46</v>
      </c>
      <c r="F28" s="312">
        <f>'memória de cálculo'!C61</f>
        <v>7.984000000000001</v>
      </c>
      <c r="G28" s="24">
        <v>4.13</v>
      </c>
      <c r="H28" s="249">
        <f>G28*$J$10</f>
        <v>5.38965</v>
      </c>
      <c r="I28" s="104">
        <f t="shared" si="0"/>
        <v>43.0309656</v>
      </c>
    </row>
    <row r="29" spans="1:9" ht="15" thickBot="1">
      <c r="A29" s="184"/>
      <c r="B29" s="172"/>
      <c r="C29" s="30" t="s">
        <v>9</v>
      </c>
      <c r="D29" s="31" t="s">
        <v>57</v>
      </c>
      <c r="E29" s="68"/>
      <c r="F29" s="32"/>
      <c r="G29" s="32"/>
      <c r="H29" s="67"/>
      <c r="I29" s="34">
        <f>SUM(I30:I31)</f>
        <v>3608.51247108</v>
      </c>
    </row>
    <row r="30" spans="1:9" ht="21.75" customHeight="1">
      <c r="A30" s="185" t="s">
        <v>253</v>
      </c>
      <c r="B30" s="124">
        <v>50729</v>
      </c>
      <c r="C30" s="142" t="s">
        <v>36</v>
      </c>
      <c r="D30" s="143" t="s">
        <v>58</v>
      </c>
      <c r="E30" s="144" t="s">
        <v>55</v>
      </c>
      <c r="F30" s="311">
        <f>'memória de cálculo'!C67</f>
        <v>0.568</v>
      </c>
      <c r="G30" s="145">
        <v>2196.15</v>
      </c>
      <c r="H30" s="247">
        <f>G30*$J$10</f>
        <v>2865.97575</v>
      </c>
      <c r="I30" s="146">
        <f t="shared" si="0"/>
        <v>1627.874226</v>
      </c>
    </row>
    <row r="31" spans="1:9" ht="22.5" customHeight="1" thickBot="1">
      <c r="A31" s="185" t="s">
        <v>253</v>
      </c>
      <c r="B31" s="126">
        <v>50757</v>
      </c>
      <c r="C31" s="138" t="s">
        <v>37</v>
      </c>
      <c r="D31" s="139" t="s">
        <v>59</v>
      </c>
      <c r="E31" s="140" t="s">
        <v>55</v>
      </c>
      <c r="F31" s="316">
        <f>'memória de cálculo'!C72</f>
        <v>0.5988000000000001</v>
      </c>
      <c r="G31" s="128">
        <v>2534.62</v>
      </c>
      <c r="H31" s="248">
        <f>G31*$J$10</f>
        <v>3307.6791</v>
      </c>
      <c r="I31" s="141">
        <f t="shared" si="0"/>
        <v>1980.6382450800002</v>
      </c>
    </row>
    <row r="32" spans="1:9" ht="15" thickBot="1">
      <c r="A32" s="184"/>
      <c r="B32" s="172"/>
      <c r="C32" s="30" t="s">
        <v>10</v>
      </c>
      <c r="D32" s="31" t="s">
        <v>60</v>
      </c>
      <c r="E32" s="68"/>
      <c r="F32" s="32"/>
      <c r="G32" s="32"/>
      <c r="H32" s="67"/>
      <c r="I32" s="34">
        <f>SUM(I33)</f>
        <v>1626.410016</v>
      </c>
    </row>
    <row r="33" spans="1:9" ht="19.5" customHeight="1" thickBot="1">
      <c r="A33" s="185" t="s">
        <v>253</v>
      </c>
      <c r="B33" s="173">
        <v>60045</v>
      </c>
      <c r="C33" s="93" t="s">
        <v>123</v>
      </c>
      <c r="D33" s="95" t="s">
        <v>151</v>
      </c>
      <c r="E33" s="69" t="s">
        <v>46</v>
      </c>
      <c r="F33" s="312">
        <f>'memória de cálculo'!C83</f>
        <v>19.67</v>
      </c>
      <c r="G33" s="24">
        <v>63.36</v>
      </c>
      <c r="H33" s="253">
        <f>G33*$J$10</f>
        <v>82.6848</v>
      </c>
      <c r="I33" s="94">
        <f t="shared" si="0"/>
        <v>1626.410016</v>
      </c>
    </row>
    <row r="34" spans="1:9" ht="15" thickBot="1">
      <c r="A34" s="184"/>
      <c r="B34" s="172"/>
      <c r="C34" s="60" t="s">
        <v>114</v>
      </c>
      <c r="D34" s="31" t="s">
        <v>12</v>
      </c>
      <c r="E34" s="68"/>
      <c r="F34" s="32"/>
      <c r="G34" s="32"/>
      <c r="H34" s="67"/>
      <c r="I34" s="34">
        <f>SUM(I35:I39)</f>
        <v>4759.8286293</v>
      </c>
    </row>
    <row r="35" spans="1:9" ht="21.75" customHeight="1">
      <c r="A35" s="185" t="s">
        <v>253</v>
      </c>
      <c r="B35" s="124">
        <v>70052</v>
      </c>
      <c r="C35" s="106" t="s">
        <v>38</v>
      </c>
      <c r="D35" s="130" t="s">
        <v>61</v>
      </c>
      <c r="E35" s="133" t="s">
        <v>46</v>
      </c>
      <c r="F35" s="313">
        <f>'memória de cálculo'!C89</f>
        <v>25.024</v>
      </c>
      <c r="G35" s="256">
        <v>71.84</v>
      </c>
      <c r="H35" s="252">
        <f>G35*$J$10</f>
        <v>93.7512</v>
      </c>
      <c r="I35" s="134">
        <f t="shared" si="0"/>
        <v>2346.0300288</v>
      </c>
    </row>
    <row r="36" spans="1:9" ht="21.75" customHeight="1">
      <c r="A36" s="185" t="s">
        <v>253</v>
      </c>
      <c r="B36" s="125">
        <v>70058</v>
      </c>
      <c r="C36" s="106" t="s">
        <v>39</v>
      </c>
      <c r="D36" s="123" t="s">
        <v>62</v>
      </c>
      <c r="E36" s="69" t="s">
        <v>46</v>
      </c>
      <c r="F36" s="312">
        <f>'memória de cálculo'!C89</f>
        <v>25.024</v>
      </c>
      <c r="G36" s="24">
        <v>54.92</v>
      </c>
      <c r="H36" s="249">
        <f>G36*$J$10</f>
        <v>71.6706</v>
      </c>
      <c r="I36" s="104">
        <f>H36*F36</f>
        <v>1793.4850944</v>
      </c>
    </row>
    <row r="37" spans="1:9" ht="21.75" customHeight="1">
      <c r="A37" s="185" t="s">
        <v>253</v>
      </c>
      <c r="B37" s="174">
        <v>70241</v>
      </c>
      <c r="C37" s="106" t="s">
        <v>40</v>
      </c>
      <c r="D37" s="123" t="s">
        <v>254</v>
      </c>
      <c r="E37" s="69" t="s">
        <v>55</v>
      </c>
      <c r="F37" s="312">
        <f>'memória de cálculo'!C94</f>
        <v>5.44</v>
      </c>
      <c r="G37" s="257">
        <v>10.05</v>
      </c>
      <c r="H37" s="249">
        <f>G37*$J$10</f>
        <v>13.11525</v>
      </c>
      <c r="I37" s="104">
        <f>H37*F37</f>
        <v>71.34696000000001</v>
      </c>
    </row>
    <row r="38" spans="1:9" ht="21.75" customHeight="1">
      <c r="A38" s="185" t="s">
        <v>253</v>
      </c>
      <c r="B38" s="125">
        <v>140348</v>
      </c>
      <c r="C38" s="106" t="s">
        <v>125</v>
      </c>
      <c r="D38" s="123" t="s">
        <v>207</v>
      </c>
      <c r="E38" s="69" t="s">
        <v>46</v>
      </c>
      <c r="F38" s="312">
        <f>'memória de cálculo'!C99</f>
        <v>6.762</v>
      </c>
      <c r="G38" s="24">
        <v>38.33</v>
      </c>
      <c r="H38" s="249">
        <f>G38*$J$10</f>
        <v>50.020649999999996</v>
      </c>
      <c r="I38" s="104">
        <f>H38*F38</f>
        <v>338.2396353</v>
      </c>
    </row>
    <row r="39" spans="1:9" ht="21" customHeight="1" thickBot="1">
      <c r="A39" s="185" t="s">
        <v>253</v>
      </c>
      <c r="B39" s="125">
        <v>141336</v>
      </c>
      <c r="C39" s="224" t="s">
        <v>126</v>
      </c>
      <c r="D39" s="135" t="s">
        <v>208</v>
      </c>
      <c r="E39" s="136" t="s">
        <v>46</v>
      </c>
      <c r="F39" s="314">
        <f>'memória de cálculo'!C104</f>
        <v>6.762</v>
      </c>
      <c r="G39" s="137">
        <v>23.88</v>
      </c>
      <c r="H39" s="251">
        <f aca="true" t="shared" si="1" ref="H39:H66">G39*$J$10</f>
        <v>31.163399999999996</v>
      </c>
      <c r="I39" s="92">
        <f t="shared" si="0"/>
        <v>210.72691079999996</v>
      </c>
    </row>
    <row r="40" spans="1:9" ht="15" thickBot="1">
      <c r="A40" s="184"/>
      <c r="B40" s="172"/>
      <c r="C40" s="30" t="s">
        <v>115</v>
      </c>
      <c r="D40" s="31" t="s">
        <v>13</v>
      </c>
      <c r="E40" s="68"/>
      <c r="F40" s="32"/>
      <c r="G40" s="32"/>
      <c r="H40" s="67"/>
      <c r="I40" s="34">
        <f>SUM(I41:I44)</f>
        <v>4363.646472</v>
      </c>
    </row>
    <row r="41" spans="1:9" ht="22.5" customHeight="1">
      <c r="A41" s="185" t="s">
        <v>253</v>
      </c>
      <c r="B41" s="124">
        <v>110143</v>
      </c>
      <c r="C41" s="132" t="s">
        <v>127</v>
      </c>
      <c r="D41" s="130" t="s">
        <v>152</v>
      </c>
      <c r="E41" s="133" t="s">
        <v>46</v>
      </c>
      <c r="F41" s="313">
        <f>'memória de cálculo'!C110</f>
        <v>39.34</v>
      </c>
      <c r="G41" s="127">
        <v>8.58</v>
      </c>
      <c r="H41" s="252">
        <f t="shared" si="1"/>
        <v>11.1969</v>
      </c>
      <c r="I41" s="134">
        <f t="shared" si="0"/>
        <v>440.486046</v>
      </c>
    </row>
    <row r="42" spans="1:9" ht="20.25" customHeight="1">
      <c r="A42" s="185" t="s">
        <v>253</v>
      </c>
      <c r="B42" s="125">
        <v>110762</v>
      </c>
      <c r="C42" s="106" t="s">
        <v>128</v>
      </c>
      <c r="D42" s="95" t="s">
        <v>153</v>
      </c>
      <c r="E42" s="69" t="s">
        <v>46</v>
      </c>
      <c r="F42" s="312">
        <f>'memória de cálculo'!C110</f>
        <v>39.34</v>
      </c>
      <c r="G42" s="165">
        <v>29.53</v>
      </c>
      <c r="H42" s="249">
        <f t="shared" si="1"/>
        <v>38.53665</v>
      </c>
      <c r="I42" s="104">
        <f t="shared" si="0"/>
        <v>1516.0318110000003</v>
      </c>
    </row>
    <row r="43" spans="1:9" ht="18.75" customHeight="1">
      <c r="A43" s="185" t="s">
        <v>253</v>
      </c>
      <c r="B43" s="125">
        <v>110644</v>
      </c>
      <c r="C43" s="106" t="s">
        <v>129</v>
      </c>
      <c r="D43" s="95" t="s">
        <v>210</v>
      </c>
      <c r="E43" s="69" t="s">
        <v>46</v>
      </c>
      <c r="F43" s="312">
        <f>'memória de cálculo'!C118</f>
        <v>14.79</v>
      </c>
      <c r="G43" s="24">
        <v>61.06</v>
      </c>
      <c r="H43" s="249">
        <f t="shared" si="1"/>
        <v>79.6833</v>
      </c>
      <c r="I43" s="104">
        <f t="shared" si="0"/>
        <v>1178.516007</v>
      </c>
    </row>
    <row r="44" spans="1:9" ht="21.75" customHeight="1" thickBot="1">
      <c r="A44" s="185" t="s">
        <v>253</v>
      </c>
      <c r="B44" s="126">
        <v>110653</v>
      </c>
      <c r="C44" s="138" t="s">
        <v>124</v>
      </c>
      <c r="D44" s="164" t="s">
        <v>63</v>
      </c>
      <c r="E44" s="140" t="s">
        <v>46</v>
      </c>
      <c r="F44" s="312">
        <f>'memória de cálculo'!C123</f>
        <v>2.56</v>
      </c>
      <c r="G44" s="128">
        <v>367.76</v>
      </c>
      <c r="H44" s="248">
        <f t="shared" si="1"/>
        <v>479.92679999999996</v>
      </c>
      <c r="I44" s="141">
        <f t="shared" si="0"/>
        <v>1228.612608</v>
      </c>
    </row>
    <row r="45" spans="1:9" ht="15" thickBot="1">
      <c r="A45" s="184"/>
      <c r="B45" s="172"/>
      <c r="C45" s="30" t="s">
        <v>116</v>
      </c>
      <c r="D45" s="31" t="s">
        <v>14</v>
      </c>
      <c r="E45" s="68"/>
      <c r="F45" s="32"/>
      <c r="G45" s="32"/>
      <c r="H45" s="67"/>
      <c r="I45" s="34">
        <f>SUM(I46:I47)</f>
        <v>1178.3234672999997</v>
      </c>
    </row>
    <row r="46" spans="1:9" ht="30">
      <c r="A46" s="255" t="s">
        <v>27</v>
      </c>
      <c r="B46" s="124">
        <v>87702</v>
      </c>
      <c r="C46" s="142" t="s">
        <v>130</v>
      </c>
      <c r="D46" s="122" t="s">
        <v>177</v>
      </c>
      <c r="E46" s="133" t="s">
        <v>46</v>
      </c>
      <c r="F46" s="313">
        <f>'memória de cálculo'!C136</f>
        <v>6.762</v>
      </c>
      <c r="G46" s="258">
        <v>46.17</v>
      </c>
      <c r="H46" s="252">
        <f t="shared" si="1"/>
        <v>60.25185</v>
      </c>
      <c r="I46" s="134">
        <f t="shared" si="0"/>
        <v>407.42300969999997</v>
      </c>
    </row>
    <row r="47" spans="1:9" ht="22.5" customHeight="1" thickBot="1">
      <c r="A47" s="185" t="s">
        <v>253</v>
      </c>
      <c r="B47" s="125">
        <v>130725</v>
      </c>
      <c r="C47" s="106" t="s">
        <v>131</v>
      </c>
      <c r="D47" s="123" t="s">
        <v>256</v>
      </c>
      <c r="E47" s="69" t="s">
        <v>46</v>
      </c>
      <c r="F47" s="312">
        <f>'memória de cálculo'!C129</f>
        <v>6.762</v>
      </c>
      <c r="G47" s="24">
        <v>87.36</v>
      </c>
      <c r="H47" s="249">
        <f t="shared" si="1"/>
        <v>114.00479999999999</v>
      </c>
      <c r="I47" s="104">
        <f t="shared" si="0"/>
        <v>770.9004575999999</v>
      </c>
    </row>
    <row r="48" spans="1:9" ht="15" thickBot="1">
      <c r="A48" s="184"/>
      <c r="B48" s="172"/>
      <c r="C48" s="30" t="s">
        <v>117</v>
      </c>
      <c r="D48" s="31" t="s">
        <v>64</v>
      </c>
      <c r="E48" s="68"/>
      <c r="F48" s="32"/>
      <c r="G48" s="32"/>
      <c r="H48" s="67"/>
      <c r="I48" s="34">
        <f>SUM(I49:I51)</f>
        <v>4761.5247899999995</v>
      </c>
    </row>
    <row r="49" spans="1:9" ht="21" customHeight="1">
      <c r="A49" s="185" t="s">
        <v>253</v>
      </c>
      <c r="B49" s="124">
        <v>90070</v>
      </c>
      <c r="C49" s="132" t="s">
        <v>132</v>
      </c>
      <c r="D49" s="130" t="s">
        <v>65</v>
      </c>
      <c r="E49" s="133" t="s">
        <v>46</v>
      </c>
      <c r="F49" s="313">
        <f>'memória de cálculo'!C142</f>
        <v>6.959999999999999</v>
      </c>
      <c r="G49" s="127">
        <v>399.76</v>
      </c>
      <c r="H49" s="252">
        <f t="shared" si="1"/>
        <v>521.6868</v>
      </c>
      <c r="I49" s="134">
        <f>H49*F49</f>
        <v>3630.9401279999993</v>
      </c>
    </row>
    <row r="50" spans="1:9" ht="30">
      <c r="A50" s="185" t="s">
        <v>253</v>
      </c>
      <c r="B50" s="125">
        <v>91500</v>
      </c>
      <c r="C50" s="106" t="s">
        <v>133</v>
      </c>
      <c r="D50" s="149" t="s">
        <v>209</v>
      </c>
      <c r="E50" s="152" t="s">
        <v>46</v>
      </c>
      <c r="F50" s="312">
        <f>'memória de cálculo'!C147</f>
        <v>0.9199999999999999</v>
      </c>
      <c r="G50" s="24">
        <v>729.27</v>
      </c>
      <c r="H50" s="249">
        <f t="shared" si="1"/>
        <v>951.6973499999999</v>
      </c>
      <c r="I50" s="104">
        <f>H50*F50</f>
        <v>875.5615619999999</v>
      </c>
    </row>
    <row r="51" spans="1:9" ht="21.75" customHeight="1" thickBot="1">
      <c r="A51" s="185" t="s">
        <v>253</v>
      </c>
      <c r="B51" s="125">
        <v>100821</v>
      </c>
      <c r="C51" s="106" t="s">
        <v>134</v>
      </c>
      <c r="D51" s="149" t="s">
        <v>66</v>
      </c>
      <c r="E51" s="152" t="s">
        <v>53</v>
      </c>
      <c r="F51" s="312">
        <v>6</v>
      </c>
      <c r="G51" s="24">
        <v>32.57</v>
      </c>
      <c r="H51" s="249">
        <f t="shared" si="1"/>
        <v>42.50385</v>
      </c>
      <c r="I51" s="104">
        <f>H51*F51</f>
        <v>255.0231</v>
      </c>
    </row>
    <row r="52" spans="1:9" ht="15" thickBot="1">
      <c r="A52" s="184"/>
      <c r="B52" s="172"/>
      <c r="C52" s="30" t="s">
        <v>118</v>
      </c>
      <c r="D52" s="31" t="s">
        <v>15</v>
      </c>
      <c r="E52" s="68"/>
      <c r="F52" s="32"/>
      <c r="G52" s="32"/>
      <c r="H52" s="67"/>
      <c r="I52" s="34">
        <f>SUM(I53)</f>
        <v>900.8679653999999</v>
      </c>
    </row>
    <row r="53" spans="1:9" ht="15.75" thickBot="1">
      <c r="A53" s="100" t="s">
        <v>26</v>
      </c>
      <c r="B53" s="173">
        <v>150253</v>
      </c>
      <c r="C53" s="93" t="s">
        <v>136</v>
      </c>
      <c r="D53" s="95" t="s">
        <v>67</v>
      </c>
      <c r="E53" s="69" t="s">
        <v>46</v>
      </c>
      <c r="F53" s="312">
        <f>'memória de cálculo'!C161</f>
        <v>21.156</v>
      </c>
      <c r="G53" s="24">
        <v>32.63</v>
      </c>
      <c r="H53" s="253">
        <f t="shared" si="1"/>
        <v>42.58215</v>
      </c>
      <c r="I53" s="94">
        <f>H53*F53</f>
        <v>900.8679653999999</v>
      </c>
    </row>
    <row r="54" spans="1:9" ht="15" thickBot="1">
      <c r="A54" s="184"/>
      <c r="B54" s="172"/>
      <c r="C54" s="30" t="s">
        <v>119</v>
      </c>
      <c r="D54" s="31" t="s">
        <v>68</v>
      </c>
      <c r="E54" s="68"/>
      <c r="F54" s="32"/>
      <c r="G54" s="32"/>
      <c r="H54" s="67"/>
      <c r="I54" s="34">
        <f>SUM(I55:I60)</f>
        <v>3390.7031999999995</v>
      </c>
    </row>
    <row r="55" spans="1:9" ht="22.5" customHeight="1">
      <c r="A55" s="185" t="s">
        <v>253</v>
      </c>
      <c r="B55" s="175">
        <v>170081</v>
      </c>
      <c r="C55" s="106" t="s">
        <v>137</v>
      </c>
      <c r="D55" s="148" t="s">
        <v>193</v>
      </c>
      <c r="E55" s="69" t="s">
        <v>69</v>
      </c>
      <c r="F55" s="312">
        <v>10</v>
      </c>
      <c r="G55" s="24">
        <v>174.4</v>
      </c>
      <c r="H55" s="249">
        <f t="shared" si="1"/>
        <v>227.59199999999998</v>
      </c>
      <c r="I55" s="104">
        <f aca="true" t="shared" si="2" ref="I55:I60">H55*F55</f>
        <v>2275.92</v>
      </c>
    </row>
    <row r="56" spans="1:9" ht="21.75" customHeight="1">
      <c r="A56" s="185" t="s">
        <v>253</v>
      </c>
      <c r="B56" s="125">
        <v>170874</v>
      </c>
      <c r="C56" s="106" t="s">
        <v>138</v>
      </c>
      <c r="D56" s="95" t="s">
        <v>249</v>
      </c>
      <c r="E56" s="69" t="s">
        <v>53</v>
      </c>
      <c r="F56" s="312">
        <v>1</v>
      </c>
      <c r="G56" s="24">
        <v>6.44</v>
      </c>
      <c r="H56" s="249">
        <f t="shared" si="1"/>
        <v>8.4042</v>
      </c>
      <c r="I56" s="104">
        <f t="shared" si="2"/>
        <v>8.4042</v>
      </c>
    </row>
    <row r="57" spans="1:9" ht="22.5" customHeight="1">
      <c r="A57" s="185" t="s">
        <v>253</v>
      </c>
      <c r="B57" s="125">
        <v>170334</v>
      </c>
      <c r="C57" s="106" t="s">
        <v>139</v>
      </c>
      <c r="D57" s="95" t="s">
        <v>250</v>
      </c>
      <c r="E57" s="69" t="s">
        <v>53</v>
      </c>
      <c r="F57" s="312">
        <v>1</v>
      </c>
      <c r="G57" s="24">
        <v>26.2</v>
      </c>
      <c r="H57" s="249">
        <f t="shared" si="1"/>
        <v>34.190999999999995</v>
      </c>
      <c r="I57" s="104">
        <f t="shared" si="2"/>
        <v>34.190999999999995</v>
      </c>
    </row>
    <row r="58" spans="1:9" ht="21" customHeight="1">
      <c r="A58" s="185" t="s">
        <v>253</v>
      </c>
      <c r="B58" s="125">
        <v>171523</v>
      </c>
      <c r="C58" s="106" t="s">
        <v>140</v>
      </c>
      <c r="D58" s="95" t="s">
        <v>70</v>
      </c>
      <c r="E58" s="69" t="s">
        <v>53</v>
      </c>
      <c r="F58" s="312">
        <v>5</v>
      </c>
      <c r="G58" s="24">
        <v>20.24</v>
      </c>
      <c r="H58" s="249">
        <f t="shared" si="1"/>
        <v>26.413199999999996</v>
      </c>
      <c r="I58" s="104">
        <f t="shared" si="2"/>
        <v>132.06599999999997</v>
      </c>
    </row>
    <row r="59" spans="1:9" ht="21" customHeight="1">
      <c r="A59" s="185" t="s">
        <v>253</v>
      </c>
      <c r="B59" s="125" t="s">
        <v>215</v>
      </c>
      <c r="C59" s="106" t="s">
        <v>257</v>
      </c>
      <c r="D59" s="246" t="s">
        <v>214</v>
      </c>
      <c r="E59" s="69" t="s">
        <v>53</v>
      </c>
      <c r="F59" s="312">
        <v>3</v>
      </c>
      <c r="G59" s="257">
        <v>144.08</v>
      </c>
      <c r="H59" s="249">
        <f t="shared" si="1"/>
        <v>188.0244</v>
      </c>
      <c r="I59" s="104">
        <f t="shared" si="2"/>
        <v>564.0732</v>
      </c>
    </row>
    <row r="60" spans="1:9" ht="21" customHeight="1" thickBot="1">
      <c r="A60" s="185" t="s">
        <v>253</v>
      </c>
      <c r="B60" s="176" t="s">
        <v>215</v>
      </c>
      <c r="C60" s="138" t="s">
        <v>141</v>
      </c>
      <c r="D60" s="147" t="s">
        <v>216</v>
      </c>
      <c r="E60" s="140" t="s">
        <v>53</v>
      </c>
      <c r="F60" s="315">
        <v>1</v>
      </c>
      <c r="G60" s="310">
        <v>288.16</v>
      </c>
      <c r="H60" s="248">
        <f t="shared" si="1"/>
        <v>376.0488</v>
      </c>
      <c r="I60" s="141">
        <f t="shared" si="2"/>
        <v>376.0488</v>
      </c>
    </row>
    <row r="61" spans="1:9" ht="15" thickBot="1">
      <c r="A61" s="184"/>
      <c r="B61" s="172"/>
      <c r="C61" s="30" t="s">
        <v>120</v>
      </c>
      <c r="D61" s="31" t="s">
        <v>71</v>
      </c>
      <c r="E61" s="68"/>
      <c r="F61" s="32"/>
      <c r="G61" s="32"/>
      <c r="H61" s="67"/>
      <c r="I61" s="34">
        <f>SUM(I62:I66)</f>
        <v>2050.24635</v>
      </c>
    </row>
    <row r="62" spans="1:9" ht="21.75" customHeight="1">
      <c r="A62" s="185" t="s">
        <v>253</v>
      </c>
      <c r="B62" s="124">
        <v>80414</v>
      </c>
      <c r="C62" s="132" t="s">
        <v>142</v>
      </c>
      <c r="D62" s="130" t="s">
        <v>212</v>
      </c>
      <c r="E62" s="133" t="s">
        <v>53</v>
      </c>
      <c r="F62" s="313">
        <v>1</v>
      </c>
      <c r="G62" s="127">
        <v>131.48</v>
      </c>
      <c r="H62" s="252">
        <f t="shared" si="1"/>
        <v>171.58139999999997</v>
      </c>
      <c r="I62" s="134">
        <f>H62*F62</f>
        <v>171.58139999999997</v>
      </c>
    </row>
    <row r="63" spans="1:9" ht="21" customHeight="1">
      <c r="A63" s="185" t="s">
        <v>253</v>
      </c>
      <c r="B63" s="125">
        <v>180299</v>
      </c>
      <c r="C63" s="106" t="s">
        <v>143</v>
      </c>
      <c r="D63" s="95" t="s">
        <v>72</v>
      </c>
      <c r="E63" s="69" t="s">
        <v>53</v>
      </c>
      <c r="F63" s="312">
        <v>1</v>
      </c>
      <c r="G63" s="24">
        <v>311.81</v>
      </c>
      <c r="H63" s="249">
        <f t="shared" si="1"/>
        <v>406.91204999999997</v>
      </c>
      <c r="I63" s="104">
        <f>H63*F63</f>
        <v>406.91204999999997</v>
      </c>
    </row>
    <row r="64" spans="1:9" ht="18" customHeight="1">
      <c r="A64" s="100" t="s">
        <v>27</v>
      </c>
      <c r="B64" s="125" t="s">
        <v>258</v>
      </c>
      <c r="C64" s="106" t="s">
        <v>144</v>
      </c>
      <c r="D64" s="95" t="s">
        <v>211</v>
      </c>
      <c r="E64" s="69" t="s">
        <v>53</v>
      </c>
      <c r="F64" s="312">
        <v>1</v>
      </c>
      <c r="G64" s="24">
        <v>526.33</v>
      </c>
      <c r="H64" s="249">
        <f t="shared" si="1"/>
        <v>686.86065</v>
      </c>
      <c r="I64" s="104">
        <f>H64*F64</f>
        <v>686.86065</v>
      </c>
    </row>
    <row r="65" spans="1:9" ht="18.75" customHeight="1">
      <c r="A65" s="254" t="s">
        <v>27</v>
      </c>
      <c r="B65" s="125">
        <v>89482</v>
      </c>
      <c r="C65" s="106" t="s">
        <v>145</v>
      </c>
      <c r="D65" s="123" t="s">
        <v>259</v>
      </c>
      <c r="E65" s="69" t="s">
        <v>53</v>
      </c>
      <c r="F65" s="312">
        <v>1</v>
      </c>
      <c r="G65" s="163">
        <v>17.75</v>
      </c>
      <c r="H65" s="249">
        <f t="shared" si="1"/>
        <v>23.16375</v>
      </c>
      <c r="I65" s="104">
        <f>H65*F65</f>
        <v>23.16375</v>
      </c>
    </row>
    <row r="66" spans="1:9" ht="21" customHeight="1" thickBot="1">
      <c r="A66" s="185" t="s">
        <v>253</v>
      </c>
      <c r="B66" s="125">
        <v>180214</v>
      </c>
      <c r="C66" s="105" t="s">
        <v>146</v>
      </c>
      <c r="D66" s="161" t="s">
        <v>186</v>
      </c>
      <c r="E66" s="136" t="s">
        <v>53</v>
      </c>
      <c r="F66" s="314">
        <v>2</v>
      </c>
      <c r="G66" s="162">
        <v>291.85</v>
      </c>
      <c r="H66" s="251">
        <f t="shared" si="1"/>
        <v>380.86425</v>
      </c>
      <c r="I66" s="92">
        <f>H66*F66</f>
        <v>761.7285</v>
      </c>
    </row>
    <row r="67" spans="1:9" s="66" customFormat="1" ht="3.75" customHeight="1" thickBot="1">
      <c r="A67" s="183"/>
      <c r="B67" s="171"/>
      <c r="C67" s="86"/>
      <c r="D67" s="87"/>
      <c r="E67" s="88"/>
      <c r="F67" s="89"/>
      <c r="G67" s="90"/>
      <c r="H67" s="91"/>
      <c r="I67" s="90"/>
    </row>
    <row r="68" spans="1:9" ht="15" thickBot="1">
      <c r="A68" s="184"/>
      <c r="B68" s="172"/>
      <c r="C68" s="30">
        <v>4</v>
      </c>
      <c r="D68" s="31" t="s">
        <v>16</v>
      </c>
      <c r="E68" s="68"/>
      <c r="F68" s="32"/>
      <c r="G68" s="32"/>
      <c r="H68" s="67"/>
      <c r="I68" s="34">
        <f>SUM(I69:I69)</f>
        <v>966.6256364999999</v>
      </c>
    </row>
    <row r="69" spans="1:11" ht="18.75" customHeight="1" thickBot="1">
      <c r="A69" s="185" t="s">
        <v>253</v>
      </c>
      <c r="B69" s="178">
        <v>270220</v>
      </c>
      <c r="C69" s="153" t="s">
        <v>41</v>
      </c>
      <c r="D69" s="154" t="s">
        <v>217</v>
      </c>
      <c r="E69" s="155" t="s">
        <v>6</v>
      </c>
      <c r="F69" s="320">
        <f>'memória de cálculo'!C11</f>
        <v>134.43</v>
      </c>
      <c r="G69" s="156">
        <v>5.51</v>
      </c>
      <c r="H69" s="250">
        <f>G69*$J$10</f>
        <v>7.190549999999999</v>
      </c>
      <c r="I69" s="157">
        <f>H69*F69</f>
        <v>966.6256364999999</v>
      </c>
      <c r="K69" s="5" t="s">
        <v>195</v>
      </c>
    </row>
    <row r="70" spans="1:12" ht="25.5" customHeight="1" thickBot="1">
      <c r="A70" s="186"/>
      <c r="B70" s="179"/>
      <c r="C70" s="350" t="s">
        <v>17</v>
      </c>
      <c r="D70" s="350"/>
      <c r="E70" s="350"/>
      <c r="F70" s="350"/>
      <c r="G70" s="350"/>
      <c r="H70" s="351"/>
      <c r="I70" s="35">
        <f>I12+I17+I68+I22</f>
        <v>46133.375255873994</v>
      </c>
      <c r="J70" s="215">
        <v>75000</v>
      </c>
      <c r="K70" s="215">
        <f>I70-J70</f>
        <v>-28866.624744126006</v>
      </c>
      <c r="L70" s="216">
        <f>K70/4</f>
        <v>-7216.656186031501</v>
      </c>
    </row>
    <row r="71" spans="1:12" ht="33.75" customHeight="1">
      <c r="A71" s="327"/>
      <c r="B71" s="328"/>
      <c r="C71" s="329"/>
      <c r="D71" s="329"/>
      <c r="E71" s="329"/>
      <c r="F71" s="329"/>
      <c r="G71" s="329"/>
      <c r="H71" s="329"/>
      <c r="I71" s="330"/>
      <c r="J71" s="326"/>
      <c r="K71" s="326"/>
      <c r="L71" s="217"/>
    </row>
    <row r="72" spans="1:12" ht="33.75" customHeight="1">
      <c r="A72" s="327"/>
      <c r="B72" s="328"/>
      <c r="C72" s="329"/>
      <c r="D72" s="329"/>
      <c r="E72" s="329"/>
      <c r="F72" s="329"/>
      <c r="G72" s="329"/>
      <c r="H72" s="329"/>
      <c r="I72" s="330"/>
      <c r="J72" s="326"/>
      <c r="K72" s="326"/>
      <c r="L72" s="217"/>
    </row>
    <row r="73" spans="1:12" ht="20.25" customHeight="1">
      <c r="A73" s="327"/>
      <c r="B73" s="328"/>
      <c r="C73" s="329"/>
      <c r="D73" s="331" t="s">
        <v>261</v>
      </c>
      <c r="E73" s="329"/>
      <c r="F73" s="329"/>
      <c r="G73" s="329"/>
      <c r="H73" s="329"/>
      <c r="I73" s="330"/>
      <c r="J73" s="326"/>
      <c r="K73" s="326"/>
      <c r="L73" s="217"/>
    </row>
    <row r="74" spans="1:12" ht="15.75" customHeight="1">
      <c r="A74" s="327"/>
      <c r="B74" s="328"/>
      <c r="C74" s="329"/>
      <c r="D74" s="332" t="s">
        <v>247</v>
      </c>
      <c r="E74" s="329"/>
      <c r="F74" s="329"/>
      <c r="G74" s="329"/>
      <c r="H74" s="329"/>
      <c r="I74" s="330"/>
      <c r="J74" s="326"/>
      <c r="K74" s="326"/>
      <c r="L74" s="217"/>
    </row>
    <row r="75" spans="1:12" ht="17.25" customHeight="1">
      <c r="A75" s="327"/>
      <c r="B75" s="328"/>
      <c r="C75" s="329"/>
      <c r="D75" s="333" t="s">
        <v>260</v>
      </c>
      <c r="E75" s="329"/>
      <c r="F75" s="329"/>
      <c r="G75" s="329"/>
      <c r="H75" s="329"/>
      <c r="I75" s="330"/>
      <c r="J75" s="326"/>
      <c r="K75" s="326"/>
      <c r="L75" s="217"/>
    </row>
    <row r="76" spans="1:12" ht="33.75" customHeight="1">
      <c r="A76" s="327"/>
      <c r="B76" s="328"/>
      <c r="C76" s="329"/>
      <c r="D76" s="329"/>
      <c r="E76" s="329"/>
      <c r="F76" s="329"/>
      <c r="G76" s="329"/>
      <c r="H76" s="329"/>
      <c r="I76" s="330"/>
      <c r="J76" s="326"/>
      <c r="K76" s="326"/>
      <c r="L76" s="217"/>
    </row>
    <row r="77" spans="1:12" ht="33.75" customHeight="1">
      <c r="A77" s="327"/>
      <c r="B77" s="328"/>
      <c r="C77" s="329"/>
      <c r="D77" s="329"/>
      <c r="E77" s="329"/>
      <c r="F77" s="329"/>
      <c r="G77" s="329"/>
      <c r="H77" s="329"/>
      <c r="I77" s="330"/>
      <c r="J77" s="326"/>
      <c r="K77" s="326"/>
      <c r="L77" s="217"/>
    </row>
    <row r="78" spans="1:12" ht="33.75" customHeight="1">
      <c r="A78" s="322"/>
      <c r="B78" s="323"/>
      <c r="C78" s="324"/>
      <c r="D78" s="324"/>
      <c r="E78" s="324"/>
      <c r="F78" s="324"/>
      <c r="G78" s="324"/>
      <c r="H78" s="324"/>
      <c r="I78" s="325"/>
      <c r="J78" s="326"/>
      <c r="K78" s="326"/>
      <c r="L78" s="217"/>
    </row>
    <row r="79" spans="1:12" ht="33.75" customHeight="1">
      <c r="A79" s="322"/>
      <c r="B79" s="323"/>
      <c r="C79" s="324"/>
      <c r="D79" s="324"/>
      <c r="E79" s="324"/>
      <c r="F79" s="324"/>
      <c r="G79" s="324"/>
      <c r="H79" s="324"/>
      <c r="I79" s="325"/>
      <c r="J79" s="326"/>
      <c r="K79" s="326"/>
      <c r="L79" s="217"/>
    </row>
    <row r="80" spans="1:12" ht="33.75" customHeight="1">
      <c r="A80" s="322"/>
      <c r="B80" s="323"/>
      <c r="C80" s="324"/>
      <c r="D80" s="324"/>
      <c r="E80" s="324"/>
      <c r="F80" s="324"/>
      <c r="G80" s="324"/>
      <c r="H80" s="324"/>
      <c r="I80" s="325"/>
      <c r="J80" s="326"/>
      <c r="K80" s="326"/>
      <c r="L80" s="217"/>
    </row>
    <row r="82" spans="9:12" ht="15">
      <c r="I82" s="151">
        <v>105999.57</v>
      </c>
      <c r="J82" s="213" t="s">
        <v>194</v>
      </c>
      <c r="L82" s="217">
        <f>18750+L70</f>
        <v>11533.343813968499</v>
      </c>
    </row>
    <row r="83" ht="15">
      <c r="I83" s="8">
        <f>I82-I70</f>
        <v>59866.19474412601</v>
      </c>
    </row>
    <row r="87" spans="6:9" ht="15">
      <c r="F87" s="221"/>
      <c r="G87" s="221"/>
      <c r="H87" s="222"/>
      <c r="I87" s="222"/>
    </row>
    <row r="88" spans="6:9" ht="15">
      <c r="F88" s="221"/>
      <c r="G88" s="221"/>
      <c r="H88" s="222"/>
      <c r="I88" s="222"/>
    </row>
    <row r="89" spans="6:9" ht="15">
      <c r="F89" s="221"/>
      <c r="G89" s="221"/>
      <c r="H89" s="222"/>
      <c r="I89" s="222"/>
    </row>
  </sheetData>
  <mergeCells count="3">
    <mergeCell ref="A1:D1"/>
    <mergeCell ref="B5:D5"/>
    <mergeCell ref="C70:H70"/>
  </mergeCells>
  <printOptions/>
  <pageMargins left="0.25" right="0.25" top="0.75" bottom="0.75" header="0.3" footer="0.3"/>
  <pageSetup fitToHeight="0" fitToWidth="1" horizontalDpi="300" verticalDpi="300" orientation="portrait" paperSize="9" scale="64" r:id="rId4"/>
  <rowBreaks count="1" manualBreakCount="1">
    <brk id="54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3</xdr:col>
                <xdr:colOff>4200525</xdr:colOff>
                <xdr:row>1</xdr:row>
                <xdr:rowOff>38100</xdr:rowOff>
              </from>
              <to>
                <xdr:col>8</xdr:col>
                <xdr:colOff>971550</xdr:colOff>
                <xdr:row>8</xdr:row>
                <xdr:rowOff>57150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workbookViewId="0" topLeftCell="A28">
      <selection activeCell="N35" sqref="N35"/>
    </sheetView>
  </sheetViews>
  <sheetFormatPr defaultColWidth="9.140625" defaultRowHeight="15"/>
  <cols>
    <col min="1" max="1" width="6.8515625" style="11" customWidth="1"/>
    <col min="2" max="2" width="8.140625" style="10" customWidth="1"/>
    <col min="3" max="3" width="9.140625" style="10" customWidth="1"/>
    <col min="4" max="4" width="6.421875" style="110" customWidth="1"/>
    <col min="5" max="5" width="6.28125" style="10" customWidth="1"/>
    <col min="6" max="6" width="9.140625" style="10" customWidth="1"/>
    <col min="7" max="7" width="9.00390625" style="110" customWidth="1"/>
    <col min="8" max="8" width="5.7109375" style="10" customWidth="1"/>
    <col min="9" max="9" width="8.00390625" style="10" customWidth="1"/>
    <col min="10" max="10" width="5.57421875" style="110" customWidth="1"/>
    <col min="11" max="12" width="6.28125" style="10" customWidth="1"/>
    <col min="13" max="13" width="6.140625" style="99" customWidth="1"/>
    <col min="14" max="14" width="6.140625" style="10" customWidth="1"/>
    <col min="15" max="15" width="9.00390625" style="10" customWidth="1"/>
    <col min="16" max="16" width="6.57421875" style="10" customWidth="1"/>
    <col min="17" max="17" width="5.8515625" style="10" customWidth="1"/>
    <col min="18" max="18" width="6.28125" style="10" customWidth="1"/>
    <col min="19" max="16384" width="9.140625" style="10" customWidth="1"/>
  </cols>
  <sheetData>
    <row r="1" spans="1:15" ht="23.25" customHeight="1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s="99" customFormat="1" ht="12.75" customHeight="1">
      <c r="A2" s="353" t="str">
        <f>Orçamento!A1</f>
        <v>PREFEITURA MUNICIPAL DE OUREM /PA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s="99" customFormat="1" ht="12.75" customHeight="1">
      <c r="A3" s="353" t="str">
        <f>Orçamento!A2</f>
        <v>OBRA: CONSTRUÇÃO DE UMA PRAÇA COM UM QUIOSQUE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9" s="11" customFormat="1" ht="14.25" customHeight="1">
      <c r="A4" s="107" t="s">
        <v>162</v>
      </c>
      <c r="B4" s="20" t="s">
        <v>160</v>
      </c>
      <c r="C4" s="107"/>
      <c r="D4" s="20"/>
      <c r="E4" s="107"/>
      <c r="F4" s="107"/>
      <c r="G4" s="20"/>
      <c r="H4" s="107"/>
      <c r="I4" s="107"/>
      <c r="J4" s="20"/>
      <c r="K4" s="107"/>
      <c r="L4" s="107"/>
      <c r="M4" s="20"/>
      <c r="N4" s="107"/>
      <c r="O4" s="107"/>
      <c r="P4" s="20"/>
      <c r="Q4" s="107"/>
      <c r="R4" s="107"/>
      <c r="S4" s="107"/>
    </row>
    <row r="5" spans="1:19" s="11" customFormat="1" ht="14.25" customHeight="1">
      <c r="A5" s="107"/>
      <c r="B5" s="20"/>
      <c r="C5" s="107"/>
      <c r="D5" s="20"/>
      <c r="E5" s="107"/>
      <c r="F5" s="107"/>
      <c r="G5" s="20"/>
      <c r="H5" s="107"/>
      <c r="I5" s="107"/>
      <c r="J5" s="20"/>
      <c r="K5" s="107"/>
      <c r="L5" s="107"/>
      <c r="M5" s="20"/>
      <c r="N5" s="107"/>
      <c r="O5" s="107"/>
      <c r="P5" s="20"/>
      <c r="Q5" s="107"/>
      <c r="R5" s="107"/>
      <c r="S5" s="107"/>
    </row>
    <row r="6" spans="1:19" s="99" customFormat="1" ht="14.25" customHeight="1">
      <c r="A6" s="107"/>
      <c r="B6" s="18" t="s">
        <v>161</v>
      </c>
      <c r="C6" s="19">
        <v>3</v>
      </c>
      <c r="D6" s="108" t="s">
        <v>31</v>
      </c>
      <c r="E6" s="18" t="s">
        <v>76</v>
      </c>
      <c r="F6" s="19">
        <v>2</v>
      </c>
      <c r="G6" s="108" t="s">
        <v>31</v>
      </c>
      <c r="H6" s="18"/>
      <c r="I6" s="19"/>
      <c r="J6" s="108"/>
      <c r="K6" s="19"/>
      <c r="L6" s="19"/>
      <c r="M6" s="108"/>
      <c r="N6" s="19"/>
      <c r="O6" s="19"/>
      <c r="P6" s="108"/>
      <c r="Q6" s="19"/>
      <c r="R6" s="19"/>
      <c r="S6" s="19"/>
    </row>
    <row r="7" spans="1:19" s="99" customFormat="1" ht="15">
      <c r="A7" s="107"/>
      <c r="B7" s="57" t="s">
        <v>161</v>
      </c>
      <c r="C7" s="25">
        <f>C6*F6</f>
        <v>6</v>
      </c>
      <c r="D7" s="109"/>
      <c r="E7" s="26" t="s">
        <v>6</v>
      </c>
      <c r="F7" s="19"/>
      <c r="G7" s="108"/>
      <c r="H7" s="19"/>
      <c r="I7" s="19"/>
      <c r="J7" s="108"/>
      <c r="K7" s="19"/>
      <c r="L7" s="19"/>
      <c r="M7" s="108"/>
      <c r="N7" s="19"/>
      <c r="O7" s="19"/>
      <c r="P7" s="108"/>
      <c r="Q7" s="19"/>
      <c r="R7" s="19"/>
      <c r="S7" s="19"/>
    </row>
    <row r="8" spans="1:19" s="99" customFormat="1" ht="15">
      <c r="A8" s="107"/>
      <c r="B8" s="18"/>
      <c r="C8" s="19"/>
      <c r="D8" s="108"/>
      <c r="E8" s="18"/>
      <c r="F8" s="19"/>
      <c r="G8" s="108"/>
      <c r="H8" s="19"/>
      <c r="I8" s="19"/>
      <c r="J8" s="108"/>
      <c r="K8" s="19"/>
      <c r="L8" s="19"/>
      <c r="M8" s="108"/>
      <c r="N8" s="19"/>
      <c r="O8" s="19"/>
      <c r="P8" s="108"/>
      <c r="Q8" s="19"/>
      <c r="R8" s="19"/>
      <c r="S8" s="19"/>
    </row>
    <row r="9" spans="1:10" s="11" customFormat="1" ht="15">
      <c r="A9" s="11" t="s">
        <v>271</v>
      </c>
      <c r="B9" s="12" t="s">
        <v>190</v>
      </c>
      <c r="D9" s="12"/>
      <c r="G9" s="13" t="s">
        <v>75</v>
      </c>
      <c r="J9" s="12"/>
    </row>
    <row r="10" spans="2:3" ht="18.75" customHeight="1">
      <c r="B10" s="10" t="s">
        <v>264</v>
      </c>
      <c r="C10" s="10">
        <v>134.43</v>
      </c>
    </row>
    <row r="11" spans="2:7" ht="15">
      <c r="B11" s="10" t="s">
        <v>149</v>
      </c>
      <c r="C11" s="10">
        <f>C10</f>
        <v>134.43</v>
      </c>
      <c r="E11" s="14"/>
      <c r="F11" s="16"/>
      <c r="G11" s="223"/>
    </row>
    <row r="13" spans="1:2" ht="15">
      <c r="A13" s="15">
        <v>2</v>
      </c>
      <c r="B13" s="12" t="s">
        <v>24</v>
      </c>
    </row>
    <row r="14" spans="1:10" s="99" customFormat="1" ht="15">
      <c r="A14" s="15"/>
      <c r="B14" s="12"/>
      <c r="D14" s="110"/>
      <c r="G14" s="110"/>
      <c r="J14" s="110"/>
    </row>
    <row r="15" spans="1:10" s="99" customFormat="1" ht="15">
      <c r="A15" s="15" t="s">
        <v>29</v>
      </c>
      <c r="B15" s="12" t="s">
        <v>274</v>
      </c>
      <c r="D15" s="110"/>
      <c r="G15" s="110"/>
      <c r="J15" s="110"/>
    </row>
    <row r="16" spans="1:19" s="99" customFormat="1" ht="15">
      <c r="A16" s="15"/>
      <c r="B16" s="23" t="s">
        <v>198</v>
      </c>
      <c r="C16" s="99">
        <v>51.11</v>
      </c>
      <c r="D16" s="23" t="s">
        <v>199</v>
      </c>
      <c r="E16" s="99">
        <v>5.57</v>
      </c>
      <c r="F16" s="14"/>
      <c r="G16" s="110"/>
      <c r="J16" s="110"/>
      <c r="L16" s="334" t="s">
        <v>200</v>
      </c>
      <c r="M16" s="334">
        <v>13.9</v>
      </c>
      <c r="N16" s="334" t="s">
        <v>201</v>
      </c>
      <c r="O16" s="334">
        <v>10.15</v>
      </c>
      <c r="P16" s="334" t="s">
        <v>202</v>
      </c>
      <c r="Q16" s="334">
        <v>13.9</v>
      </c>
      <c r="R16" s="334" t="s">
        <v>203</v>
      </c>
      <c r="S16" s="334">
        <v>34.23</v>
      </c>
    </row>
    <row r="17" spans="1:10" s="99" customFormat="1" ht="15">
      <c r="A17" s="15"/>
      <c r="B17" s="12"/>
      <c r="D17" s="110"/>
      <c r="G17" s="110"/>
      <c r="J17" s="110"/>
    </row>
    <row r="18" spans="2:15" ht="15">
      <c r="B18" s="11" t="s">
        <v>87</v>
      </c>
      <c r="C18" s="10">
        <f>SUM(C16-E16)</f>
        <v>45.54</v>
      </c>
      <c r="D18" s="110" t="s">
        <v>6</v>
      </c>
      <c r="H18" s="99"/>
      <c r="I18" s="99"/>
      <c r="J18" s="99"/>
      <c r="K18" s="99"/>
      <c r="L18" s="99"/>
      <c r="N18" s="99"/>
      <c r="O18" s="99"/>
    </row>
    <row r="20" spans="1:10" s="11" customFormat="1" ht="15">
      <c r="A20" s="15" t="s">
        <v>147</v>
      </c>
      <c r="B20" s="12" t="s">
        <v>204</v>
      </c>
      <c r="D20" s="12"/>
      <c r="G20" s="12"/>
      <c r="J20" s="12"/>
    </row>
    <row r="21" spans="2:9" ht="13.5" customHeight="1">
      <c r="B21" s="98"/>
      <c r="C21" s="98"/>
      <c r="E21" s="98"/>
      <c r="F21" s="98"/>
      <c r="H21" s="98"/>
      <c r="I21" s="98"/>
    </row>
    <row r="22" spans="1:15" s="99" customFormat="1" ht="13.5" customHeight="1">
      <c r="A22" s="11"/>
      <c r="B22" s="14" t="s">
        <v>163</v>
      </c>
      <c r="C22" s="110">
        <v>6.12</v>
      </c>
      <c r="D22" s="110">
        <v>7.58</v>
      </c>
      <c r="E22" s="110" t="s">
        <v>164</v>
      </c>
      <c r="G22" s="110"/>
      <c r="J22" s="23"/>
      <c r="L22" s="14"/>
      <c r="M22" s="110"/>
      <c r="O22" s="110"/>
    </row>
    <row r="23" spans="2:9" ht="15">
      <c r="B23" s="57" t="s">
        <v>163</v>
      </c>
      <c r="C23" s="25">
        <f>SUM(C22,D22,E22)</f>
        <v>13.7</v>
      </c>
      <c r="D23" s="109"/>
      <c r="E23" s="26" t="s">
        <v>31</v>
      </c>
      <c r="F23" s="17"/>
      <c r="G23" s="17"/>
      <c r="H23" s="98"/>
      <c r="I23" s="98"/>
    </row>
    <row r="24" spans="1:10" s="338" customFormat="1" ht="15">
      <c r="A24" s="335"/>
      <c r="B24" s="336"/>
      <c r="C24" s="244"/>
      <c r="D24" s="245"/>
      <c r="E24" s="336"/>
      <c r="F24" s="337"/>
      <c r="G24" s="337"/>
      <c r="J24" s="339"/>
    </row>
    <row r="25" spans="1:10" s="338" customFormat="1" ht="15">
      <c r="A25" s="335"/>
      <c r="B25" s="336"/>
      <c r="C25" s="244"/>
      <c r="D25" s="245"/>
      <c r="E25" s="336"/>
      <c r="F25" s="337"/>
      <c r="G25" s="337"/>
      <c r="J25" s="339"/>
    </row>
    <row r="26" spans="1:10" s="338" customFormat="1" ht="15">
      <c r="A26" s="335"/>
      <c r="B26" s="336"/>
      <c r="C26" s="244"/>
      <c r="D26" s="245"/>
      <c r="E26" s="336"/>
      <c r="F26" s="337"/>
      <c r="G26" s="337"/>
      <c r="J26" s="339"/>
    </row>
    <row r="27" spans="2:5" ht="15">
      <c r="B27" s="18"/>
      <c r="C27" s="19"/>
      <c r="D27" s="108"/>
      <c r="E27" s="18"/>
    </row>
    <row r="28" spans="1:19" s="11" customFormat="1" ht="14.25" customHeight="1">
      <c r="A28" s="107" t="s">
        <v>30</v>
      </c>
      <c r="B28" s="20" t="s">
        <v>159</v>
      </c>
      <c r="C28" s="107"/>
      <c r="D28" s="20"/>
      <c r="E28" s="107"/>
      <c r="F28" s="107"/>
      <c r="G28" s="20"/>
      <c r="H28" s="107"/>
      <c r="I28" s="107"/>
      <c r="J28" s="20"/>
      <c r="K28" s="107"/>
      <c r="L28" s="107"/>
      <c r="M28" s="20"/>
      <c r="N28" s="107"/>
      <c r="O28" s="107"/>
      <c r="P28" s="20"/>
      <c r="Q28" s="107"/>
      <c r="R28" s="107"/>
      <c r="S28" s="107"/>
    </row>
    <row r="29" spans="1:19" s="11" customFormat="1" ht="14.25" customHeight="1">
      <c r="A29" s="107"/>
      <c r="B29" s="20"/>
      <c r="C29" s="107"/>
      <c r="D29" s="20"/>
      <c r="E29" s="107"/>
      <c r="F29" s="107"/>
      <c r="G29" s="20"/>
      <c r="H29" s="107"/>
      <c r="I29" s="107"/>
      <c r="J29" s="20"/>
      <c r="K29" s="107"/>
      <c r="L29" s="107"/>
      <c r="M29" s="20"/>
      <c r="N29" s="107"/>
      <c r="O29" s="107"/>
      <c r="P29" s="20"/>
      <c r="Q29" s="107"/>
      <c r="R29" s="107"/>
      <c r="S29" s="107"/>
    </row>
    <row r="30" spans="1:19" s="99" customFormat="1" ht="14.25" customHeight="1">
      <c r="A30" s="107"/>
      <c r="B30" s="18" t="s">
        <v>161</v>
      </c>
      <c r="C30" s="19">
        <f>C23</f>
        <v>13.7</v>
      </c>
      <c r="D30" s="108" t="s">
        <v>31</v>
      </c>
      <c r="E30" s="18" t="s">
        <v>76</v>
      </c>
      <c r="F30" s="19">
        <v>0.2</v>
      </c>
      <c r="G30" s="108" t="s">
        <v>31</v>
      </c>
      <c r="H30" s="18"/>
      <c r="I30" s="19"/>
      <c r="J30" s="108"/>
      <c r="K30" s="19"/>
      <c r="L30" s="19"/>
      <c r="M30" s="108"/>
      <c r="N30" s="19"/>
      <c r="O30" s="19"/>
      <c r="P30" s="108"/>
      <c r="Q30" s="19"/>
      <c r="R30" s="19"/>
      <c r="S30" s="19"/>
    </row>
    <row r="31" spans="1:19" s="99" customFormat="1" ht="15">
      <c r="A31" s="107"/>
      <c r="B31" s="57" t="s">
        <v>161</v>
      </c>
      <c r="C31" s="25">
        <f>C30*F30</f>
        <v>2.74</v>
      </c>
      <c r="D31" s="109"/>
      <c r="E31" s="26" t="s">
        <v>6</v>
      </c>
      <c r="F31" s="19"/>
      <c r="G31" s="108"/>
      <c r="H31" s="19"/>
      <c r="I31" s="19"/>
      <c r="J31" s="108"/>
      <c r="K31" s="19"/>
      <c r="L31" s="19"/>
      <c r="M31" s="108"/>
      <c r="N31" s="19"/>
      <c r="O31" s="19"/>
      <c r="P31" s="108"/>
      <c r="Q31" s="19"/>
      <c r="R31" s="19"/>
      <c r="S31" s="19"/>
    </row>
    <row r="32" spans="1:19" s="99" customFormat="1" ht="15">
      <c r="A32" s="107"/>
      <c r="B32" s="18"/>
      <c r="C32" s="19"/>
      <c r="D32" s="108"/>
      <c r="E32" s="18"/>
      <c r="F32" s="19"/>
      <c r="G32" s="108"/>
      <c r="H32" s="19"/>
      <c r="I32" s="19"/>
      <c r="J32" s="108"/>
      <c r="K32" s="19"/>
      <c r="L32" s="19"/>
      <c r="M32" s="108"/>
      <c r="N32" s="19"/>
      <c r="O32" s="19"/>
      <c r="P32" s="108"/>
      <c r="Q32" s="19"/>
      <c r="R32" s="19"/>
      <c r="S32" s="19"/>
    </row>
    <row r="33" ht="15" customHeight="1"/>
    <row r="34" spans="1:2" ht="15">
      <c r="A34" s="116">
        <v>3</v>
      </c>
      <c r="B34" s="12" t="s">
        <v>196</v>
      </c>
    </row>
    <row r="35" spans="1:2" ht="15">
      <c r="A35" s="116" t="s">
        <v>8</v>
      </c>
      <c r="B35" s="12" t="s">
        <v>54</v>
      </c>
    </row>
    <row r="36" spans="1:10" s="11" customFormat="1" ht="15">
      <c r="A36" s="116" t="s">
        <v>32</v>
      </c>
      <c r="B36" s="12" t="s">
        <v>11</v>
      </c>
      <c r="D36" s="12"/>
      <c r="G36" s="12"/>
      <c r="J36" s="12"/>
    </row>
    <row r="37" spans="1:10" s="11" customFormat="1" ht="15">
      <c r="A37" s="116" t="s">
        <v>34</v>
      </c>
      <c r="B37" s="12" t="s">
        <v>192</v>
      </c>
      <c r="D37" s="12"/>
      <c r="G37" s="12"/>
      <c r="J37" s="12"/>
    </row>
    <row r="38" spans="1:10" s="11" customFormat="1" ht="15">
      <c r="A38" s="116"/>
      <c r="B38" s="12"/>
      <c r="D38" s="12"/>
      <c r="G38" s="12"/>
      <c r="J38" s="12"/>
    </row>
    <row r="39" spans="1:10" ht="13.5" customHeight="1">
      <c r="A39" s="107"/>
      <c r="B39" s="114" t="s">
        <v>81</v>
      </c>
      <c r="C39" s="19"/>
      <c r="D39" s="108"/>
      <c r="E39" s="19"/>
      <c r="F39" s="19"/>
      <c r="G39" s="108"/>
      <c r="H39" s="19"/>
      <c r="I39" s="19"/>
      <c r="J39" s="108"/>
    </row>
    <row r="40" spans="1:11" ht="15">
      <c r="A40" s="107"/>
      <c r="B40" s="18" t="s">
        <v>78</v>
      </c>
      <c r="C40" s="19">
        <f>(2.29+2.7)*2</f>
        <v>9.98</v>
      </c>
      <c r="D40" s="108" t="s">
        <v>31</v>
      </c>
      <c r="E40" s="18" t="s">
        <v>76</v>
      </c>
      <c r="F40" s="19">
        <v>0.5</v>
      </c>
      <c r="G40" s="108" t="s">
        <v>31</v>
      </c>
      <c r="H40" s="18" t="s">
        <v>76</v>
      </c>
      <c r="I40" s="19">
        <v>0.3</v>
      </c>
      <c r="J40" s="108" t="s">
        <v>31</v>
      </c>
      <c r="K40" s="14"/>
    </row>
    <row r="41" spans="1:7" ht="15">
      <c r="A41" s="107"/>
      <c r="B41" s="57" t="s">
        <v>78</v>
      </c>
      <c r="C41" s="25">
        <f>C40*F40*I40</f>
        <v>1.497</v>
      </c>
      <c r="D41" s="109"/>
      <c r="E41" s="26" t="s">
        <v>7</v>
      </c>
      <c r="F41" s="17"/>
      <c r="G41" s="17"/>
    </row>
    <row r="42" spans="1:10" s="99" customFormat="1" ht="15">
      <c r="A42" s="107"/>
      <c r="B42" s="18"/>
      <c r="C42" s="19"/>
      <c r="D42" s="108"/>
      <c r="E42" s="18"/>
      <c r="F42" s="17"/>
      <c r="G42" s="17"/>
      <c r="J42" s="110"/>
    </row>
    <row r="43" spans="1:10" s="11" customFormat="1" ht="14.25" customHeight="1">
      <c r="A43" s="107" t="s">
        <v>33</v>
      </c>
      <c r="B43" s="12" t="s">
        <v>79</v>
      </c>
      <c r="D43" s="12"/>
      <c r="G43" s="12"/>
      <c r="J43" s="12"/>
    </row>
    <row r="44" ht="14.25" customHeight="1">
      <c r="A44" s="107"/>
    </row>
    <row r="45" spans="1:15" ht="15">
      <c r="A45" s="107"/>
      <c r="B45" s="18" t="s">
        <v>165</v>
      </c>
      <c r="C45" s="19">
        <f>C40</f>
        <v>9.98</v>
      </c>
      <c r="D45" s="108" t="s">
        <v>31</v>
      </c>
      <c r="E45" s="18" t="s">
        <v>76</v>
      </c>
      <c r="F45" s="19">
        <f>I40</f>
        <v>0.3</v>
      </c>
      <c r="G45" s="108" t="s">
        <v>31</v>
      </c>
      <c r="H45" s="99" t="s">
        <v>76</v>
      </c>
      <c r="I45" s="99">
        <v>0.03</v>
      </c>
      <c r="J45" s="110" t="s">
        <v>31</v>
      </c>
      <c r="K45" s="18"/>
      <c r="L45" s="19"/>
      <c r="M45" s="108"/>
      <c r="N45" s="114"/>
      <c r="O45" s="19"/>
    </row>
    <row r="46" spans="1:5" ht="15">
      <c r="A46" s="107"/>
      <c r="B46" s="58" t="s">
        <v>80</v>
      </c>
      <c r="C46" s="28">
        <f>C45*F45*I45</f>
        <v>0.08982</v>
      </c>
      <c r="D46" s="113"/>
      <c r="E46" s="29" t="s">
        <v>7</v>
      </c>
    </row>
    <row r="47" ht="15">
      <c r="A47" s="107"/>
    </row>
    <row r="48" spans="1:10" s="11" customFormat="1" ht="15">
      <c r="A48" s="116" t="s">
        <v>34</v>
      </c>
      <c r="B48" s="12" t="s">
        <v>166</v>
      </c>
      <c r="D48" s="12"/>
      <c r="G48" s="12"/>
      <c r="J48" s="12"/>
    </row>
    <row r="49" ht="13.5" customHeight="1">
      <c r="A49" s="107"/>
    </row>
    <row r="50" spans="1:11" ht="15">
      <c r="A50" s="107"/>
      <c r="B50" s="18" t="s">
        <v>91</v>
      </c>
      <c r="C50" s="19">
        <f>C40</f>
        <v>9.98</v>
      </c>
      <c r="D50" s="108" t="s">
        <v>31</v>
      </c>
      <c r="E50" s="18" t="s">
        <v>76</v>
      </c>
      <c r="F50" s="19">
        <v>0.6</v>
      </c>
      <c r="G50" s="108" t="s">
        <v>31</v>
      </c>
      <c r="H50" s="18" t="s">
        <v>76</v>
      </c>
      <c r="I50" s="19">
        <v>0.2</v>
      </c>
      <c r="J50" s="108" t="s">
        <v>31</v>
      </c>
      <c r="K50" s="14"/>
    </row>
    <row r="51" spans="1:7" ht="15">
      <c r="A51" s="107"/>
      <c r="B51" s="58" t="s">
        <v>78</v>
      </c>
      <c r="C51" s="28">
        <f>C50*F50*I50</f>
        <v>1.1976000000000002</v>
      </c>
      <c r="D51" s="113"/>
      <c r="E51" s="29" t="s">
        <v>7</v>
      </c>
      <c r="F51" s="17"/>
      <c r="G51" s="17"/>
    </row>
    <row r="52" spans="1:5" ht="15">
      <c r="A52" s="107"/>
      <c r="B52" s="18"/>
      <c r="C52" s="19"/>
      <c r="D52" s="108"/>
      <c r="E52" s="18"/>
    </row>
    <row r="53" spans="1:10" s="11" customFormat="1" ht="15">
      <c r="A53" s="116" t="s">
        <v>35</v>
      </c>
      <c r="B53" s="12" t="s">
        <v>82</v>
      </c>
      <c r="D53" s="12"/>
      <c r="G53" s="12"/>
      <c r="J53" s="12"/>
    </row>
    <row r="54" ht="13.5" customHeight="1">
      <c r="A54" s="107"/>
    </row>
    <row r="55" spans="1:11" ht="15">
      <c r="A55" s="107"/>
      <c r="B55" s="14" t="s">
        <v>78</v>
      </c>
      <c r="C55" s="10">
        <f>C50</f>
        <v>9.98</v>
      </c>
      <c r="E55" s="14" t="s">
        <v>76</v>
      </c>
      <c r="F55" s="10">
        <v>0.6</v>
      </c>
      <c r="H55" s="14"/>
      <c r="K55" s="14"/>
    </row>
    <row r="56" spans="1:7" ht="15">
      <c r="A56" s="107"/>
      <c r="B56" s="58" t="s">
        <v>78</v>
      </c>
      <c r="C56" s="28">
        <f>C55*F55</f>
        <v>5.988</v>
      </c>
      <c r="D56" s="113"/>
      <c r="E56" s="29" t="s">
        <v>6</v>
      </c>
      <c r="F56" s="17"/>
      <c r="G56" s="17"/>
    </row>
    <row r="57" spans="1:5" ht="15">
      <c r="A57" s="107"/>
      <c r="B57" s="18"/>
      <c r="C57" s="19"/>
      <c r="D57" s="108"/>
      <c r="E57" s="18"/>
    </row>
    <row r="58" spans="1:10" s="11" customFormat="1" ht="15">
      <c r="A58" s="116" t="s">
        <v>73</v>
      </c>
      <c r="B58" s="12" t="s">
        <v>56</v>
      </c>
      <c r="D58" s="12"/>
      <c r="G58" s="12"/>
      <c r="J58" s="12"/>
    </row>
    <row r="59" ht="13.5" customHeight="1">
      <c r="A59" s="107"/>
    </row>
    <row r="60" spans="1:11" ht="15">
      <c r="A60" s="107"/>
      <c r="B60" s="18" t="s">
        <v>167</v>
      </c>
      <c r="C60" s="19">
        <f>C40</f>
        <v>9.98</v>
      </c>
      <c r="D60" s="108" t="s">
        <v>31</v>
      </c>
      <c r="E60" s="18" t="s">
        <v>76</v>
      </c>
      <c r="F60" s="19">
        <v>0.8</v>
      </c>
      <c r="G60" s="108" t="s">
        <v>31</v>
      </c>
      <c r="H60" s="14"/>
      <c r="K60" s="14"/>
    </row>
    <row r="61" spans="1:7" ht="15">
      <c r="A61" s="107"/>
      <c r="B61" s="58" t="s">
        <v>78</v>
      </c>
      <c r="C61" s="28">
        <f>C60*F60</f>
        <v>7.984000000000001</v>
      </c>
      <c r="D61" s="113"/>
      <c r="E61" s="29" t="s">
        <v>6</v>
      </c>
      <c r="F61" s="17"/>
      <c r="G61" s="17"/>
    </row>
    <row r="62" spans="1:5" ht="15">
      <c r="A62" s="107"/>
      <c r="B62" s="18"/>
      <c r="C62" s="19"/>
      <c r="D62" s="108"/>
      <c r="E62" s="18"/>
    </row>
    <row r="63" spans="1:5" ht="15">
      <c r="A63" s="107" t="s">
        <v>9</v>
      </c>
      <c r="B63" s="20" t="s">
        <v>57</v>
      </c>
      <c r="C63" s="19"/>
      <c r="D63" s="108"/>
      <c r="E63" s="18"/>
    </row>
    <row r="64" spans="1:10" s="11" customFormat="1" ht="14.25" customHeight="1">
      <c r="A64" s="107" t="s">
        <v>36</v>
      </c>
      <c r="B64" s="12" t="s">
        <v>83</v>
      </c>
      <c r="D64" s="12"/>
      <c r="G64" s="12"/>
      <c r="J64" s="12"/>
    </row>
    <row r="65" ht="14.25" customHeight="1">
      <c r="A65" s="10"/>
    </row>
    <row r="66" spans="1:14" ht="15">
      <c r="A66" s="107"/>
      <c r="B66" s="14" t="s">
        <v>80</v>
      </c>
      <c r="C66" s="19">
        <v>3.55</v>
      </c>
      <c r="D66" s="108" t="s">
        <v>31</v>
      </c>
      <c r="E66" s="18" t="s">
        <v>76</v>
      </c>
      <c r="F66" s="19">
        <v>0.2</v>
      </c>
      <c r="G66" s="108" t="s">
        <v>31</v>
      </c>
      <c r="H66" s="18" t="s">
        <v>76</v>
      </c>
      <c r="I66" s="19">
        <v>0.2</v>
      </c>
      <c r="J66" s="108" t="s">
        <v>31</v>
      </c>
      <c r="K66" s="18" t="s">
        <v>76</v>
      </c>
      <c r="L66" s="115">
        <v>4</v>
      </c>
      <c r="M66" s="108" t="s">
        <v>25</v>
      </c>
      <c r="N66" s="14"/>
    </row>
    <row r="67" spans="1:5" ht="15">
      <c r="A67" s="107"/>
      <c r="B67" s="58" t="s">
        <v>80</v>
      </c>
      <c r="C67" s="28">
        <f>C66*F66*I66*L66</f>
        <v>0.568</v>
      </c>
      <c r="D67" s="113"/>
      <c r="E67" s="29" t="s">
        <v>7</v>
      </c>
    </row>
    <row r="68" ht="15">
      <c r="A68" s="107"/>
    </row>
    <row r="69" spans="1:10" s="11" customFormat="1" ht="15">
      <c r="A69" s="107" t="s">
        <v>37</v>
      </c>
      <c r="B69" s="12" t="s">
        <v>84</v>
      </c>
      <c r="D69" s="12"/>
      <c r="G69" s="12"/>
      <c r="J69" s="12"/>
    </row>
    <row r="70" spans="1:16" ht="15">
      <c r="A70" s="107"/>
      <c r="P70" s="14"/>
    </row>
    <row r="71" spans="2:11" ht="15">
      <c r="B71" s="18" t="s">
        <v>102</v>
      </c>
      <c r="C71" s="19">
        <f>C50</f>
        <v>9.98</v>
      </c>
      <c r="D71" s="108" t="s">
        <v>31</v>
      </c>
      <c r="E71" s="18" t="s">
        <v>76</v>
      </c>
      <c r="F71" s="19">
        <v>0.3</v>
      </c>
      <c r="G71" s="108" t="s">
        <v>31</v>
      </c>
      <c r="H71" s="18" t="s">
        <v>76</v>
      </c>
      <c r="I71" s="19">
        <v>0.2</v>
      </c>
      <c r="J71" s="108" t="s">
        <v>31</v>
      </c>
      <c r="K71" s="14"/>
    </row>
    <row r="72" spans="2:5" ht="15">
      <c r="B72" s="58" t="s">
        <v>85</v>
      </c>
      <c r="C72" s="28">
        <f>C71*F71*I71</f>
        <v>0.5988000000000001</v>
      </c>
      <c r="D72" s="113"/>
      <c r="E72" s="29" t="s">
        <v>7</v>
      </c>
    </row>
    <row r="74" spans="1:2" ht="15">
      <c r="A74" s="11" t="s">
        <v>10</v>
      </c>
      <c r="B74" s="12" t="s">
        <v>60</v>
      </c>
    </row>
    <row r="75" spans="1:10" s="11" customFormat="1" ht="15">
      <c r="A75" s="11" t="s">
        <v>123</v>
      </c>
      <c r="B75" s="12" t="s">
        <v>86</v>
      </c>
      <c r="D75" s="12"/>
      <c r="G75" s="12"/>
      <c r="J75" s="12"/>
    </row>
    <row r="76" spans="1:15" ht="15">
      <c r="A76" s="107"/>
      <c r="B76" s="19"/>
      <c r="C76" s="19"/>
      <c r="D76" s="108"/>
      <c r="E76" s="19"/>
      <c r="F76" s="19"/>
      <c r="G76" s="108"/>
      <c r="H76" s="19"/>
      <c r="I76" s="19"/>
      <c r="J76" s="108"/>
      <c r="K76" s="19"/>
      <c r="L76" s="19"/>
      <c r="M76" s="108"/>
      <c r="N76" s="19"/>
      <c r="O76" s="19"/>
    </row>
    <row r="77" spans="1:15" ht="15" customHeight="1">
      <c r="A77" s="107"/>
      <c r="B77" s="19"/>
      <c r="C77" s="19"/>
      <c r="D77" s="108"/>
      <c r="E77" s="19"/>
      <c r="F77" s="117" t="s">
        <v>168</v>
      </c>
      <c r="G77" s="108"/>
      <c r="H77" s="19"/>
      <c r="I77" s="19"/>
      <c r="J77" s="108"/>
      <c r="K77" s="19"/>
      <c r="L77" s="19"/>
      <c r="M77" s="108"/>
      <c r="N77" s="19"/>
      <c r="O77" s="19"/>
    </row>
    <row r="78" spans="1:16" ht="12.75" customHeight="1">
      <c r="A78" s="118" t="s">
        <v>169</v>
      </c>
      <c r="B78" s="19" t="s">
        <v>87</v>
      </c>
      <c r="C78" s="19">
        <f>(2.65+2.1)*2</f>
        <v>9.5</v>
      </c>
      <c r="D78" s="108" t="s">
        <v>31</v>
      </c>
      <c r="E78" s="19" t="s">
        <v>76</v>
      </c>
      <c r="F78" s="19">
        <v>2.9</v>
      </c>
      <c r="G78" s="108" t="s">
        <v>31</v>
      </c>
      <c r="H78" s="19" t="s">
        <v>77</v>
      </c>
      <c r="I78" s="19">
        <f>C78*F78</f>
        <v>27.55</v>
      </c>
      <c r="J78" s="108" t="s">
        <v>6</v>
      </c>
      <c r="K78" s="19"/>
      <c r="L78" s="19"/>
      <c r="M78" s="108"/>
      <c r="N78" s="358" t="s">
        <v>171</v>
      </c>
      <c r="O78" s="358"/>
      <c r="P78" s="358"/>
    </row>
    <row r="79" spans="1:16" s="99" customFormat="1" ht="12.75" customHeight="1">
      <c r="A79" s="354" t="s">
        <v>170</v>
      </c>
      <c r="B79" s="19"/>
      <c r="C79" s="19"/>
      <c r="D79" s="108"/>
      <c r="E79" s="19"/>
      <c r="F79" s="19"/>
      <c r="G79" s="108"/>
      <c r="H79" s="19"/>
      <c r="I79" s="19"/>
      <c r="J79" s="108"/>
      <c r="K79" s="19"/>
      <c r="L79" s="19"/>
      <c r="M79" s="108"/>
      <c r="N79" s="358"/>
      <c r="O79" s="358"/>
      <c r="P79" s="358"/>
    </row>
    <row r="80" spans="1:16" s="99" customFormat="1" ht="12.75" customHeight="1">
      <c r="A80" s="354"/>
      <c r="B80" s="19" t="s">
        <v>87</v>
      </c>
      <c r="C80" s="19">
        <f>2*1.2*1.9</f>
        <v>4.56</v>
      </c>
      <c r="D80" s="108" t="s">
        <v>6</v>
      </c>
      <c r="E80" s="18" t="s">
        <v>88</v>
      </c>
      <c r="F80" s="19">
        <f>1.2*2</f>
        <v>2.4</v>
      </c>
      <c r="G80" s="108" t="s">
        <v>6</v>
      </c>
      <c r="H80" s="19" t="s">
        <v>88</v>
      </c>
      <c r="I80" s="19">
        <f>1.15*0.8</f>
        <v>0.9199999999999999</v>
      </c>
      <c r="J80" s="108" t="s">
        <v>6</v>
      </c>
      <c r="K80" s="19" t="s">
        <v>77</v>
      </c>
      <c r="L80" s="19">
        <f>C80+F80+I80</f>
        <v>7.879999999999999</v>
      </c>
      <c r="M80" s="108" t="s">
        <v>6</v>
      </c>
      <c r="N80" s="358"/>
      <c r="O80" s="358"/>
      <c r="P80" s="358"/>
    </row>
    <row r="81" spans="1:16" s="99" customFormat="1" ht="12.75" customHeight="1">
      <c r="A81" s="354"/>
      <c r="B81" s="19"/>
      <c r="C81" s="19"/>
      <c r="D81" s="108"/>
      <c r="E81" s="18"/>
      <c r="F81" s="19"/>
      <c r="G81" s="108"/>
      <c r="H81" s="19"/>
      <c r="I81" s="19"/>
      <c r="J81" s="108"/>
      <c r="K81" s="19"/>
      <c r="L81" s="19"/>
      <c r="M81" s="108"/>
      <c r="N81" s="358"/>
      <c r="O81" s="358"/>
      <c r="P81" s="358"/>
    </row>
    <row r="82" spans="1:16" s="99" customFormat="1" ht="12.75" customHeight="1">
      <c r="A82" s="107"/>
      <c r="B82" s="19" t="s">
        <v>87</v>
      </c>
      <c r="C82" s="19">
        <f>I78</f>
        <v>27.55</v>
      </c>
      <c r="D82" s="108" t="s">
        <v>6</v>
      </c>
      <c r="E82" s="18" t="s">
        <v>111</v>
      </c>
      <c r="F82" s="19">
        <f>L80</f>
        <v>7.879999999999999</v>
      </c>
      <c r="G82" s="108" t="s">
        <v>6</v>
      </c>
      <c r="H82" s="19"/>
      <c r="I82" s="19"/>
      <c r="J82" s="108"/>
      <c r="K82" s="19"/>
      <c r="L82" s="19"/>
      <c r="M82" s="108"/>
      <c r="N82" s="358"/>
      <c r="O82" s="358"/>
      <c r="P82" s="358"/>
    </row>
    <row r="83" spans="1:16" s="99" customFormat="1" ht="12.75" customHeight="1">
      <c r="A83" s="107"/>
      <c r="B83" s="111" t="s">
        <v>87</v>
      </c>
      <c r="C83" s="25">
        <f>I78-L80</f>
        <v>19.67</v>
      </c>
      <c r="D83" s="109"/>
      <c r="E83" s="112" t="s">
        <v>6</v>
      </c>
      <c r="F83" s="19"/>
      <c r="G83" s="108"/>
      <c r="H83" s="19"/>
      <c r="I83" s="19"/>
      <c r="J83" s="108"/>
      <c r="K83" s="19"/>
      <c r="L83" s="19"/>
      <c r="M83" s="108"/>
      <c r="N83" s="358"/>
      <c r="O83" s="358"/>
      <c r="P83" s="358"/>
    </row>
    <row r="84" spans="1:15" ht="12.75" customHeight="1">
      <c r="A84" s="107"/>
      <c r="B84" s="19"/>
      <c r="C84" s="19"/>
      <c r="D84" s="108"/>
      <c r="E84" s="19"/>
      <c r="F84" s="19"/>
      <c r="G84" s="108"/>
      <c r="H84" s="19"/>
      <c r="I84" s="19"/>
      <c r="J84" s="108"/>
      <c r="K84" s="19"/>
      <c r="L84" s="19"/>
      <c r="M84" s="108"/>
      <c r="N84" s="119"/>
      <c r="O84" s="119"/>
    </row>
    <row r="85" spans="1:10" s="11" customFormat="1" ht="15">
      <c r="A85" s="107" t="s">
        <v>38</v>
      </c>
      <c r="B85" s="12" t="s">
        <v>89</v>
      </c>
      <c r="D85" s="12"/>
      <c r="G85" s="12"/>
      <c r="J85" s="12"/>
    </row>
    <row r="86" spans="1:16" s="99" customFormat="1" ht="15">
      <c r="A86" s="107" t="s">
        <v>266</v>
      </c>
      <c r="D86" s="110"/>
      <c r="G86" s="110"/>
      <c r="J86" s="110"/>
      <c r="P86" s="14"/>
    </row>
    <row r="87" spans="1:16" ht="15">
      <c r="A87" s="107"/>
      <c r="B87" s="121" t="s">
        <v>265</v>
      </c>
      <c r="C87" s="14">
        <v>4.6</v>
      </c>
      <c r="D87" s="23"/>
      <c r="E87" s="14" t="s">
        <v>76</v>
      </c>
      <c r="F87" s="14">
        <v>5.44</v>
      </c>
      <c r="G87" s="23"/>
      <c r="H87" s="14"/>
      <c r="K87" s="14"/>
      <c r="L87" s="120"/>
      <c r="P87" s="14"/>
    </row>
    <row r="88" ht="15">
      <c r="P88" s="14"/>
    </row>
    <row r="89" spans="2:5" ht="15">
      <c r="B89" s="27" t="s">
        <v>87</v>
      </c>
      <c r="C89" s="28">
        <f>C87*F87</f>
        <v>25.024</v>
      </c>
      <c r="D89" s="113"/>
      <c r="E89" s="59" t="s">
        <v>6</v>
      </c>
    </row>
    <row r="90" ht="15">
      <c r="P90" s="14"/>
    </row>
    <row r="91" spans="1:10" s="11" customFormat="1" ht="15">
      <c r="A91" s="11" t="s">
        <v>267</v>
      </c>
      <c r="B91" s="20" t="s">
        <v>255</v>
      </c>
      <c r="D91" s="12"/>
      <c r="G91" s="12"/>
      <c r="J91" s="12"/>
    </row>
    <row r="92" spans="2:7" ht="15">
      <c r="B92" s="19"/>
      <c r="C92" s="19"/>
      <c r="D92" s="108"/>
      <c r="E92" s="19"/>
      <c r="F92" s="117" t="s">
        <v>172</v>
      </c>
      <c r="G92" s="108"/>
    </row>
    <row r="93" spans="2:14" ht="15">
      <c r="B93" s="18" t="s">
        <v>91</v>
      </c>
      <c r="C93" s="19">
        <v>5.44</v>
      </c>
      <c r="D93" s="108" t="s">
        <v>31</v>
      </c>
      <c r="E93" s="18"/>
      <c r="F93" s="115"/>
      <c r="G93" s="108"/>
      <c r="H93" s="14"/>
      <c r="K93" s="14"/>
      <c r="N93" s="14"/>
    </row>
    <row r="94" spans="2:5" ht="15">
      <c r="B94" s="58" t="s">
        <v>91</v>
      </c>
      <c r="C94" s="28">
        <f>C93</f>
        <v>5.44</v>
      </c>
      <c r="D94" s="113"/>
      <c r="E94" s="29" t="s">
        <v>31</v>
      </c>
    </row>
    <row r="96" spans="1:19" s="99" customFormat="1" ht="15">
      <c r="A96" s="11" t="s">
        <v>268</v>
      </c>
      <c r="B96" s="20" t="s">
        <v>213</v>
      </c>
      <c r="C96" s="19"/>
      <c r="D96" s="108"/>
      <c r="E96" s="19"/>
      <c r="F96" s="19"/>
      <c r="G96" s="108"/>
      <c r="H96" s="19"/>
      <c r="I96" s="19"/>
      <c r="J96" s="108"/>
      <c r="K96" s="19"/>
      <c r="L96" s="19"/>
      <c r="M96" s="108"/>
      <c r="N96" s="19"/>
      <c r="O96" s="19"/>
      <c r="P96" s="108"/>
      <c r="Q96" s="19"/>
      <c r="R96" s="19"/>
      <c r="S96" s="19"/>
    </row>
    <row r="97" spans="1:19" s="99" customFormat="1" ht="15">
      <c r="A97" s="107"/>
      <c r="B97" s="19"/>
      <c r="C97" s="19"/>
      <c r="D97" s="108"/>
      <c r="E97" s="19"/>
      <c r="F97" s="19"/>
      <c r="G97" s="108"/>
      <c r="H97" s="19"/>
      <c r="I97" s="19"/>
      <c r="J97" s="108"/>
      <c r="K97" s="19"/>
      <c r="L97" s="19"/>
      <c r="M97" s="108"/>
      <c r="N97" s="19"/>
      <c r="O97" s="19"/>
      <c r="P97" s="108"/>
      <c r="Q97" s="19"/>
      <c r="R97" s="19"/>
      <c r="S97" s="19"/>
    </row>
    <row r="98" spans="1:19" s="99" customFormat="1" ht="15">
      <c r="A98" s="107"/>
      <c r="B98" s="19" t="s">
        <v>85</v>
      </c>
      <c r="C98" s="19">
        <v>2.94</v>
      </c>
      <c r="D98" s="108" t="s">
        <v>31</v>
      </c>
      <c r="E98" s="19" t="s">
        <v>76</v>
      </c>
      <c r="F98" s="19">
        <v>2.3</v>
      </c>
      <c r="G98" s="108" t="s">
        <v>31</v>
      </c>
      <c r="H98" s="19"/>
      <c r="I98" s="19"/>
      <c r="J98" s="108"/>
      <c r="K98" s="19"/>
      <c r="L98" s="19"/>
      <c r="M98" s="108"/>
      <c r="N98" s="19"/>
      <c r="O98" s="19"/>
      <c r="P98" s="108"/>
      <c r="Q98" s="19"/>
      <c r="R98" s="19"/>
      <c r="S98" s="19"/>
    </row>
    <row r="99" spans="1:19" s="99" customFormat="1" ht="15">
      <c r="A99" s="107"/>
      <c r="B99" s="27" t="s">
        <v>85</v>
      </c>
      <c r="C99" s="28">
        <f>C98*F98</f>
        <v>6.762</v>
      </c>
      <c r="D99" s="113"/>
      <c r="E99" s="59" t="s">
        <v>6</v>
      </c>
      <c r="G99" s="110"/>
      <c r="H99" s="19"/>
      <c r="I99" s="19"/>
      <c r="J99" s="108"/>
      <c r="K99" s="19"/>
      <c r="L99" s="19"/>
      <c r="M99" s="108"/>
      <c r="N99" s="19"/>
      <c r="O99" s="19"/>
      <c r="P99" s="108"/>
      <c r="Q99" s="19"/>
      <c r="R99" s="19"/>
      <c r="S99" s="19"/>
    </row>
    <row r="100" spans="1:19" s="99" customFormat="1" ht="15">
      <c r="A100" s="107"/>
      <c r="B100" s="19"/>
      <c r="C100" s="19"/>
      <c r="D100" s="108"/>
      <c r="E100" s="19"/>
      <c r="F100" s="19"/>
      <c r="G100" s="108"/>
      <c r="H100" s="19"/>
      <c r="I100" s="19"/>
      <c r="J100" s="108"/>
      <c r="K100" s="19"/>
      <c r="L100" s="19"/>
      <c r="M100" s="108"/>
      <c r="N100" s="19"/>
      <c r="O100" s="19"/>
      <c r="P100" s="108"/>
      <c r="Q100" s="19"/>
      <c r="R100" s="19"/>
      <c r="S100" s="19"/>
    </row>
    <row r="101" spans="1:10" s="11" customFormat="1" ht="15">
      <c r="A101" s="11" t="s">
        <v>269</v>
      </c>
      <c r="B101" s="12" t="s">
        <v>92</v>
      </c>
      <c r="D101" s="12"/>
      <c r="G101" s="12"/>
      <c r="J101" s="12"/>
    </row>
    <row r="103" spans="2:7" ht="15">
      <c r="B103" s="19" t="s">
        <v>93</v>
      </c>
      <c r="C103" s="19">
        <v>2.94</v>
      </c>
      <c r="D103" s="108" t="s">
        <v>31</v>
      </c>
      <c r="E103" s="19" t="s">
        <v>76</v>
      </c>
      <c r="F103" s="19">
        <v>2.3</v>
      </c>
      <c r="G103" s="108" t="s">
        <v>31</v>
      </c>
    </row>
    <row r="104" spans="2:5" ht="15">
      <c r="B104" s="27" t="s">
        <v>93</v>
      </c>
      <c r="C104" s="28">
        <f>C103*F103</f>
        <v>6.762</v>
      </c>
      <c r="D104" s="113"/>
      <c r="E104" s="59" t="s">
        <v>6</v>
      </c>
    </row>
    <row r="105" spans="1:10" s="99" customFormat="1" ht="15">
      <c r="A105" s="11"/>
      <c r="D105" s="110"/>
      <c r="G105" s="110"/>
      <c r="J105" s="110"/>
    </row>
    <row r="106" spans="1:10" s="11" customFormat="1" ht="15">
      <c r="A106" s="11" t="s">
        <v>127</v>
      </c>
      <c r="B106" s="12" t="s">
        <v>94</v>
      </c>
      <c r="D106" s="12"/>
      <c r="G106" s="12"/>
      <c r="J106" s="12"/>
    </row>
    <row r="107" ht="15">
      <c r="A107" s="11" t="s">
        <v>128</v>
      </c>
    </row>
    <row r="108" spans="3:6" ht="15">
      <c r="C108" s="117" t="s">
        <v>95</v>
      </c>
      <c r="D108" s="114"/>
      <c r="E108" s="117"/>
      <c r="F108" s="117" t="s">
        <v>96</v>
      </c>
    </row>
    <row r="109" spans="2:6" ht="15">
      <c r="B109" s="10" t="s">
        <v>97</v>
      </c>
      <c r="C109" s="10">
        <f>C83</f>
        <v>19.67</v>
      </c>
      <c r="E109" s="10" t="s">
        <v>76</v>
      </c>
      <c r="F109" s="10">
        <v>2</v>
      </c>
    </row>
    <row r="110" spans="2:5" ht="15">
      <c r="B110" s="27" t="s">
        <v>97</v>
      </c>
      <c r="C110" s="28">
        <f>C109*F109</f>
        <v>39.34</v>
      </c>
      <c r="D110" s="113"/>
      <c r="E110" s="59" t="s">
        <v>6</v>
      </c>
    </row>
    <row r="112" spans="1:10" s="11" customFormat="1" ht="15">
      <c r="A112" s="11" t="s">
        <v>129</v>
      </c>
      <c r="B112" s="12" t="s">
        <v>98</v>
      </c>
      <c r="D112" s="12"/>
      <c r="G112" s="12"/>
      <c r="J112" s="12"/>
    </row>
    <row r="114" spans="2:14" ht="15">
      <c r="B114" s="19" t="s">
        <v>90</v>
      </c>
      <c r="C114" s="19">
        <f>0.95+0.95+2</f>
        <v>3.9</v>
      </c>
      <c r="D114" s="108" t="s">
        <v>31</v>
      </c>
      <c r="E114" s="19" t="s">
        <v>76</v>
      </c>
      <c r="F114" s="19">
        <v>1</v>
      </c>
      <c r="G114" s="108" t="s">
        <v>31</v>
      </c>
      <c r="H114" s="19" t="s">
        <v>77</v>
      </c>
      <c r="I114" s="19">
        <f>C114*F114</f>
        <v>3.9</v>
      </c>
      <c r="J114" s="108" t="s">
        <v>6</v>
      </c>
      <c r="K114" s="114" t="s">
        <v>99</v>
      </c>
      <c r="L114" s="19"/>
      <c r="M114" s="108"/>
      <c r="N114" s="19"/>
    </row>
    <row r="115" spans="2:14" ht="14.25" customHeight="1">
      <c r="B115" s="19" t="s">
        <v>90</v>
      </c>
      <c r="C115" s="19">
        <f>2+1.7+1.7</f>
        <v>5.4</v>
      </c>
      <c r="D115" s="108" t="s">
        <v>31</v>
      </c>
      <c r="E115" s="19" t="s">
        <v>76</v>
      </c>
      <c r="F115" s="19">
        <v>1.15</v>
      </c>
      <c r="G115" s="108" t="s">
        <v>31</v>
      </c>
      <c r="H115" s="19" t="s">
        <v>77</v>
      </c>
      <c r="I115" s="19">
        <f>C115*F115</f>
        <v>6.21</v>
      </c>
      <c r="J115" s="108" t="s">
        <v>6</v>
      </c>
      <c r="K115" s="114" t="s">
        <v>100</v>
      </c>
      <c r="L115" s="19"/>
      <c r="M115" s="108"/>
      <c r="N115" s="19"/>
    </row>
    <row r="116" spans="1:14" s="99" customFormat="1" ht="33.75" customHeight="1">
      <c r="A116" s="11"/>
      <c r="B116" s="19" t="s">
        <v>90</v>
      </c>
      <c r="C116" s="19">
        <v>3.9</v>
      </c>
      <c r="D116" s="108" t="s">
        <v>31</v>
      </c>
      <c r="E116" s="19" t="s">
        <v>76</v>
      </c>
      <c r="F116" s="19">
        <v>1.2</v>
      </c>
      <c r="G116" s="108" t="s">
        <v>31</v>
      </c>
      <c r="H116" s="19" t="s">
        <v>77</v>
      </c>
      <c r="I116" s="19">
        <f>C116*F116</f>
        <v>4.68</v>
      </c>
      <c r="J116" s="108" t="s">
        <v>6</v>
      </c>
      <c r="K116" s="355" t="s">
        <v>101</v>
      </c>
      <c r="L116" s="355"/>
      <c r="M116" s="355"/>
      <c r="N116" s="355"/>
    </row>
    <row r="117" spans="1:11" s="99" customFormat="1" ht="15">
      <c r="A117" s="11"/>
      <c r="D117" s="110"/>
      <c r="G117" s="110"/>
      <c r="J117" s="110"/>
      <c r="K117" s="17"/>
    </row>
    <row r="118" spans="2:5" ht="15">
      <c r="B118" s="27" t="s">
        <v>93</v>
      </c>
      <c r="C118" s="28">
        <f>I114+I115+I116</f>
        <v>14.79</v>
      </c>
      <c r="D118" s="113"/>
      <c r="E118" s="59" t="s">
        <v>6</v>
      </c>
    </row>
    <row r="120" spans="1:10" s="11" customFormat="1" ht="15">
      <c r="A120" s="11" t="s">
        <v>124</v>
      </c>
      <c r="B120" s="12" t="s">
        <v>189</v>
      </c>
      <c r="D120" s="12"/>
      <c r="G120" s="12"/>
      <c r="J120" s="12"/>
    </row>
    <row r="122" spans="2:16" ht="15">
      <c r="B122" s="19" t="s">
        <v>173</v>
      </c>
      <c r="C122" s="19">
        <v>2.9</v>
      </c>
      <c r="D122" s="108" t="s">
        <v>31</v>
      </c>
      <c r="E122" s="19" t="s">
        <v>88</v>
      </c>
      <c r="F122" s="19">
        <v>1.7</v>
      </c>
      <c r="G122" s="108" t="s">
        <v>31</v>
      </c>
      <c r="H122" s="19" t="s">
        <v>88</v>
      </c>
      <c r="I122" s="19">
        <v>1.8</v>
      </c>
      <c r="J122" s="108" t="s">
        <v>31</v>
      </c>
      <c r="K122" s="19" t="s">
        <v>76</v>
      </c>
      <c r="L122" s="19">
        <v>0.4</v>
      </c>
      <c r="M122" s="108" t="s">
        <v>31</v>
      </c>
      <c r="N122" s="114" t="s">
        <v>103</v>
      </c>
      <c r="O122" s="19"/>
      <c r="P122" s="108"/>
    </row>
    <row r="123" spans="2:5" ht="15">
      <c r="B123" s="27" t="s">
        <v>102</v>
      </c>
      <c r="C123" s="28">
        <f>(C122+F122++I122)*L122</f>
        <v>2.56</v>
      </c>
      <c r="D123" s="113"/>
      <c r="E123" s="59" t="s">
        <v>45</v>
      </c>
    </row>
    <row r="124" spans="2:5" ht="15">
      <c r="B124" s="19"/>
      <c r="C124" s="19"/>
      <c r="D124" s="108"/>
      <c r="E124" s="19"/>
    </row>
    <row r="125" spans="1:10" s="11" customFormat="1" ht="15">
      <c r="A125" s="107" t="s">
        <v>116</v>
      </c>
      <c r="B125" s="20" t="s">
        <v>14</v>
      </c>
      <c r="C125" s="19"/>
      <c r="D125" s="108"/>
      <c r="E125" s="19"/>
      <c r="F125" s="19"/>
      <c r="G125" s="108"/>
      <c r="J125" s="12"/>
    </row>
    <row r="126" spans="1:7" ht="15">
      <c r="A126" s="107" t="s">
        <v>131</v>
      </c>
      <c r="B126" s="20" t="s">
        <v>174</v>
      </c>
      <c r="C126" s="107"/>
      <c r="D126" s="20"/>
      <c r="E126" s="107"/>
      <c r="F126" s="107"/>
      <c r="G126" s="20"/>
    </row>
    <row r="127" spans="1:8" ht="15">
      <c r="A127" s="107"/>
      <c r="B127" s="19"/>
      <c r="C127" s="19"/>
      <c r="D127" s="108"/>
      <c r="E127" s="19"/>
      <c r="F127" s="19"/>
      <c r="G127" s="108"/>
      <c r="H127" s="21"/>
    </row>
    <row r="128" spans="1:7" ht="15">
      <c r="A128" s="107"/>
      <c r="B128" s="19" t="s">
        <v>175</v>
      </c>
      <c r="C128" s="19">
        <v>2.94</v>
      </c>
      <c r="D128" s="108" t="s">
        <v>31</v>
      </c>
      <c r="E128" s="19" t="s">
        <v>76</v>
      </c>
      <c r="F128" s="19">
        <v>2.3</v>
      </c>
      <c r="G128" s="108" t="s">
        <v>31</v>
      </c>
    </row>
    <row r="129" spans="2:5" ht="15">
      <c r="B129" s="27" t="s">
        <v>93</v>
      </c>
      <c r="C129" s="28">
        <f>C128*F128</f>
        <v>6.762</v>
      </c>
      <c r="D129" s="113"/>
      <c r="E129" s="59" t="s">
        <v>6</v>
      </c>
    </row>
    <row r="132" spans="1:19" s="11" customFormat="1" ht="15">
      <c r="A132" s="107" t="s">
        <v>130</v>
      </c>
      <c r="B132" s="20" t="s">
        <v>176</v>
      </c>
      <c r="C132" s="107"/>
      <c r="D132" s="20"/>
      <c r="E132" s="107"/>
      <c r="F132" s="107"/>
      <c r="G132" s="20"/>
      <c r="H132" s="107"/>
      <c r="I132" s="107"/>
      <c r="J132" s="20"/>
      <c r="K132" s="107"/>
      <c r="L132" s="107"/>
      <c r="M132" s="20"/>
      <c r="N132" s="107"/>
      <c r="O132" s="107"/>
      <c r="P132" s="20"/>
      <c r="Q132" s="107"/>
      <c r="R132" s="107"/>
      <c r="S132" s="107"/>
    </row>
    <row r="133" spans="1:19" s="99" customFormat="1" ht="15">
      <c r="A133" s="107"/>
      <c r="B133" s="19"/>
      <c r="C133" s="19"/>
      <c r="D133" s="108"/>
      <c r="E133" s="19"/>
      <c r="F133" s="19"/>
      <c r="G133" s="108"/>
      <c r="H133" s="19"/>
      <c r="I133" s="19"/>
      <c r="J133" s="108"/>
      <c r="K133" s="19"/>
      <c r="L133" s="19"/>
      <c r="M133" s="108"/>
      <c r="N133" s="19"/>
      <c r="O133" s="19"/>
      <c r="P133" s="108"/>
      <c r="Q133" s="19"/>
      <c r="R133" s="19"/>
      <c r="S133" s="19"/>
    </row>
    <row r="134" spans="1:19" s="99" customFormat="1" ht="15">
      <c r="A134" s="107"/>
      <c r="B134" s="19"/>
      <c r="C134" s="117" t="s">
        <v>104</v>
      </c>
      <c r="D134" s="114"/>
      <c r="E134" s="117"/>
      <c r="F134" s="117"/>
      <c r="G134" s="108"/>
      <c r="H134" s="19"/>
      <c r="I134" s="19"/>
      <c r="J134" s="108"/>
      <c r="K134" s="19"/>
      <c r="L134" s="19"/>
      <c r="M134" s="108"/>
      <c r="N134" s="19"/>
      <c r="O134" s="19"/>
      <c r="P134" s="108"/>
      <c r="Q134" s="19"/>
      <c r="R134" s="19"/>
      <c r="S134" s="19"/>
    </row>
    <row r="135" spans="1:19" s="99" customFormat="1" ht="15">
      <c r="A135" s="107"/>
      <c r="B135" s="19" t="s">
        <v>113</v>
      </c>
      <c r="C135" s="19">
        <f>C129</f>
        <v>6.762</v>
      </c>
      <c r="D135" s="108" t="s">
        <v>6</v>
      </c>
      <c r="E135" s="19"/>
      <c r="F135" s="19"/>
      <c r="G135" s="108"/>
      <c r="H135" s="19"/>
      <c r="I135" s="19"/>
      <c r="J135" s="108"/>
      <c r="K135" s="19"/>
      <c r="L135" s="19"/>
      <c r="M135" s="108"/>
      <c r="N135" s="19"/>
      <c r="O135" s="19"/>
      <c r="P135" s="108"/>
      <c r="Q135" s="19"/>
      <c r="R135" s="19"/>
      <c r="S135" s="19"/>
    </row>
    <row r="136" spans="1:19" s="99" customFormat="1" ht="15">
      <c r="A136" s="107"/>
      <c r="B136" s="111" t="s">
        <v>113</v>
      </c>
      <c r="C136" s="25">
        <f>C135+F135</f>
        <v>6.762</v>
      </c>
      <c r="D136" s="109"/>
      <c r="E136" s="112" t="s">
        <v>6</v>
      </c>
      <c r="F136" s="19"/>
      <c r="G136" s="108"/>
      <c r="H136" s="19"/>
      <c r="I136" s="19"/>
      <c r="J136" s="108"/>
      <c r="K136" s="19"/>
      <c r="L136" s="19"/>
      <c r="M136" s="108"/>
      <c r="N136" s="19"/>
      <c r="O136" s="19"/>
      <c r="P136" s="108"/>
      <c r="Q136" s="19"/>
      <c r="R136" s="19"/>
      <c r="S136" s="19"/>
    </row>
    <row r="137" spans="1:19" s="99" customFormat="1" ht="15">
      <c r="A137" s="107"/>
      <c r="B137" s="19"/>
      <c r="C137" s="19"/>
      <c r="D137" s="108"/>
      <c r="E137" s="19"/>
      <c r="F137" s="19"/>
      <c r="G137" s="108"/>
      <c r="H137" s="19"/>
      <c r="I137" s="19"/>
      <c r="J137" s="108"/>
      <c r="K137" s="19"/>
      <c r="L137" s="19"/>
      <c r="M137" s="108"/>
      <c r="N137" s="19"/>
      <c r="O137" s="19"/>
      <c r="P137" s="108"/>
      <c r="Q137" s="19"/>
      <c r="R137" s="19"/>
      <c r="S137" s="19"/>
    </row>
    <row r="138" spans="1:10" s="11" customFormat="1" ht="15">
      <c r="A138" s="11" t="s">
        <v>132</v>
      </c>
      <c r="B138" s="12" t="s">
        <v>105</v>
      </c>
      <c r="D138" s="12"/>
      <c r="G138" s="12"/>
      <c r="J138" s="12"/>
    </row>
    <row r="140" spans="2:13" ht="15">
      <c r="B140" s="19" t="s">
        <v>178</v>
      </c>
      <c r="C140" s="19">
        <v>1.9</v>
      </c>
      <c r="D140" s="108" t="s">
        <v>31</v>
      </c>
      <c r="E140" s="19" t="s">
        <v>76</v>
      </c>
      <c r="F140" s="19">
        <v>1.2</v>
      </c>
      <c r="G140" s="108" t="s">
        <v>31</v>
      </c>
      <c r="H140" s="19" t="s">
        <v>76</v>
      </c>
      <c r="I140" s="115">
        <v>2</v>
      </c>
      <c r="J140" s="108" t="s">
        <v>25</v>
      </c>
      <c r="K140" s="19" t="s">
        <v>77</v>
      </c>
      <c r="L140" s="19">
        <f>C140*F140*I140</f>
        <v>4.56</v>
      </c>
      <c r="M140" s="108" t="s">
        <v>6</v>
      </c>
    </row>
    <row r="141" spans="2:13" ht="15">
      <c r="B141" s="19" t="s">
        <v>178</v>
      </c>
      <c r="C141" s="19">
        <v>2</v>
      </c>
      <c r="D141" s="108" t="s">
        <v>31</v>
      </c>
      <c r="E141" s="19" t="s">
        <v>76</v>
      </c>
      <c r="F141" s="19">
        <v>1.2</v>
      </c>
      <c r="G141" s="108" t="s">
        <v>31</v>
      </c>
      <c r="H141" s="19" t="s">
        <v>76</v>
      </c>
      <c r="I141" s="115">
        <v>1</v>
      </c>
      <c r="J141" s="108" t="s">
        <v>25</v>
      </c>
      <c r="K141" s="19" t="s">
        <v>77</v>
      </c>
      <c r="L141" s="19">
        <f>C141*F141*I141</f>
        <v>2.4</v>
      </c>
      <c r="M141" s="108" t="s">
        <v>6</v>
      </c>
    </row>
    <row r="142" spans="2:5" ht="15">
      <c r="B142" s="27" t="s">
        <v>106</v>
      </c>
      <c r="C142" s="28">
        <f>L140+L141</f>
        <v>6.959999999999999</v>
      </c>
      <c r="D142" s="113"/>
      <c r="E142" s="59" t="s">
        <v>6</v>
      </c>
    </row>
    <row r="144" spans="1:10" s="11" customFormat="1" ht="15">
      <c r="A144" s="11" t="s">
        <v>133</v>
      </c>
      <c r="B144" s="12" t="s">
        <v>107</v>
      </c>
      <c r="D144" s="12"/>
      <c r="G144" s="12"/>
      <c r="J144" s="12"/>
    </row>
    <row r="146" spans="2:7" ht="15">
      <c r="B146" s="19" t="s">
        <v>113</v>
      </c>
      <c r="C146" s="19">
        <v>1.15</v>
      </c>
      <c r="D146" s="108" t="s">
        <v>31</v>
      </c>
      <c r="E146" s="19" t="s">
        <v>76</v>
      </c>
      <c r="F146" s="19">
        <v>0.8</v>
      </c>
      <c r="G146" s="108" t="s">
        <v>31</v>
      </c>
    </row>
    <row r="147" spans="2:5" ht="15">
      <c r="B147" s="27" t="s">
        <v>106</v>
      </c>
      <c r="C147" s="28">
        <f>C146*F146</f>
        <v>0.9199999999999999</v>
      </c>
      <c r="D147" s="113"/>
      <c r="E147" s="59" t="s">
        <v>6</v>
      </c>
    </row>
    <row r="149" spans="1:10" s="11" customFormat="1" ht="15">
      <c r="A149" s="11" t="s">
        <v>135</v>
      </c>
      <c r="B149" s="12" t="s">
        <v>179</v>
      </c>
      <c r="D149" s="12"/>
      <c r="G149" s="12"/>
      <c r="J149" s="12"/>
    </row>
    <row r="151" spans="2:14" ht="15">
      <c r="B151" s="19" t="s">
        <v>180</v>
      </c>
      <c r="C151" s="19">
        <v>1.35</v>
      </c>
      <c r="D151" s="108" t="s">
        <v>31</v>
      </c>
      <c r="E151" s="19" t="s">
        <v>76</v>
      </c>
      <c r="F151" s="19">
        <v>0.9</v>
      </c>
      <c r="G151" s="108" t="s">
        <v>31</v>
      </c>
      <c r="H151" s="114" t="s">
        <v>108</v>
      </c>
      <c r="I151" s="19"/>
      <c r="J151" s="108"/>
      <c r="K151" s="19"/>
      <c r="L151" s="19"/>
      <c r="M151" s="108"/>
      <c r="N151" s="19"/>
    </row>
    <row r="152" spans="2:5" ht="15">
      <c r="B152" s="27" t="s">
        <v>106</v>
      </c>
      <c r="C152" s="28">
        <f>C151*F151</f>
        <v>1.215</v>
      </c>
      <c r="D152" s="113"/>
      <c r="E152" s="59" t="s">
        <v>6</v>
      </c>
    </row>
    <row r="154" spans="1:16" s="11" customFormat="1" ht="12.75" customHeight="1">
      <c r="A154" s="107" t="s">
        <v>136</v>
      </c>
      <c r="B154" s="20" t="s">
        <v>109</v>
      </c>
      <c r="C154" s="107"/>
      <c r="D154" s="20"/>
      <c r="E154" s="107"/>
      <c r="F154" s="107"/>
      <c r="G154" s="20"/>
      <c r="H154" s="107"/>
      <c r="I154" s="107"/>
      <c r="J154" s="20"/>
      <c r="K154" s="107"/>
      <c r="L154" s="356" t="s">
        <v>110</v>
      </c>
      <c r="M154" s="356"/>
      <c r="N154" s="356"/>
      <c r="O154" s="356"/>
      <c r="P154" s="356"/>
    </row>
    <row r="155" spans="1:16" ht="15">
      <c r="A155" s="107"/>
      <c r="B155" s="19"/>
      <c r="C155" s="19"/>
      <c r="D155" s="108"/>
      <c r="E155" s="19"/>
      <c r="F155" s="117" t="s">
        <v>112</v>
      </c>
      <c r="G155" s="108"/>
      <c r="H155" s="19"/>
      <c r="I155" s="19"/>
      <c r="J155" s="108"/>
      <c r="K155" s="19"/>
      <c r="L155" s="356"/>
      <c r="M155" s="356"/>
      <c r="N155" s="356"/>
      <c r="O155" s="356"/>
      <c r="P155" s="356"/>
    </row>
    <row r="156" spans="1:16" s="99" customFormat="1" ht="15">
      <c r="A156" s="107"/>
      <c r="B156" s="19" t="s">
        <v>181</v>
      </c>
      <c r="C156" s="19">
        <f>(2.4+3.02)*2</f>
        <v>10.84</v>
      </c>
      <c r="D156" s="108" t="s">
        <v>31</v>
      </c>
      <c r="E156" s="19" t="s">
        <v>76</v>
      </c>
      <c r="F156" s="19">
        <v>2.9</v>
      </c>
      <c r="G156" s="108" t="s">
        <v>31</v>
      </c>
      <c r="H156" s="19" t="s">
        <v>77</v>
      </c>
      <c r="I156" s="19">
        <f>C156*F156</f>
        <v>31.436</v>
      </c>
      <c r="J156" s="108" t="s">
        <v>6</v>
      </c>
      <c r="K156" s="19"/>
      <c r="L156" s="356"/>
      <c r="M156" s="356"/>
      <c r="N156" s="356"/>
      <c r="O156" s="356"/>
      <c r="P156" s="356"/>
    </row>
    <row r="157" spans="1:16" s="99" customFormat="1" ht="15">
      <c r="A157" s="107"/>
      <c r="B157" s="19"/>
      <c r="C157" s="19"/>
      <c r="D157" s="108"/>
      <c r="E157" s="19"/>
      <c r="F157" s="19"/>
      <c r="G157" s="108"/>
      <c r="H157" s="19"/>
      <c r="I157" s="19"/>
      <c r="J157" s="108"/>
      <c r="K157" s="19"/>
      <c r="L157" s="129"/>
      <c r="M157" s="129"/>
      <c r="N157" s="129"/>
      <c r="O157" s="129"/>
      <c r="P157" s="129"/>
    </row>
    <row r="158" spans="1:16" ht="15">
      <c r="A158" s="357" t="s">
        <v>182</v>
      </c>
      <c r="B158" s="19" t="s">
        <v>181</v>
      </c>
      <c r="C158" s="19">
        <f>2*1.2*1.9</f>
        <v>4.56</v>
      </c>
      <c r="D158" s="108" t="s">
        <v>6</v>
      </c>
      <c r="E158" s="18" t="s">
        <v>88</v>
      </c>
      <c r="F158" s="19">
        <f>1.2*2</f>
        <v>2.4</v>
      </c>
      <c r="G158" s="108" t="s">
        <v>6</v>
      </c>
      <c r="H158" s="19" t="s">
        <v>88</v>
      </c>
      <c r="I158" s="19">
        <f>1.15*0.8</f>
        <v>0.9199999999999999</v>
      </c>
      <c r="J158" s="108" t="s">
        <v>6</v>
      </c>
      <c r="K158" s="19" t="s">
        <v>88</v>
      </c>
      <c r="L158" s="19">
        <f>2*1.2</f>
        <v>2.4</v>
      </c>
      <c r="M158" s="108" t="s">
        <v>6</v>
      </c>
      <c r="N158" s="19" t="s">
        <v>77</v>
      </c>
      <c r="O158" s="19">
        <f>C158+F158+I158+L158</f>
        <v>10.28</v>
      </c>
      <c r="P158" s="108" t="s">
        <v>6</v>
      </c>
    </row>
    <row r="159" spans="1:16" ht="12.75" customHeight="1">
      <c r="A159" s="357"/>
      <c r="B159" s="19"/>
      <c r="C159" s="19"/>
      <c r="D159" s="108"/>
      <c r="E159" s="18"/>
      <c r="F159" s="19"/>
      <c r="G159" s="108"/>
      <c r="H159" s="19"/>
      <c r="I159" s="19"/>
      <c r="J159" s="108"/>
      <c r="K159" s="19"/>
      <c r="L159" s="19"/>
      <c r="M159" s="108"/>
      <c r="N159" s="19"/>
      <c r="O159" s="19"/>
      <c r="P159" s="108"/>
    </row>
    <row r="160" spans="1:16" ht="15">
      <c r="A160" s="107"/>
      <c r="B160" s="19" t="s">
        <v>181</v>
      </c>
      <c r="C160" s="19">
        <f>I156</f>
        <v>31.436</v>
      </c>
      <c r="D160" s="108" t="s">
        <v>6</v>
      </c>
      <c r="E160" s="19" t="s">
        <v>111</v>
      </c>
      <c r="F160" s="19">
        <f>O158</f>
        <v>10.28</v>
      </c>
      <c r="G160" s="108" t="s">
        <v>6</v>
      </c>
      <c r="H160" s="19"/>
      <c r="I160" s="19"/>
      <c r="J160" s="108"/>
      <c r="K160" s="19"/>
      <c r="L160" s="19"/>
      <c r="M160" s="108"/>
      <c r="N160" s="119"/>
      <c r="O160" s="119"/>
      <c r="P160" s="108"/>
    </row>
    <row r="161" spans="2:15" ht="15">
      <c r="B161" s="27" t="s">
        <v>87</v>
      </c>
      <c r="C161" s="28">
        <f>C160-F160</f>
        <v>21.156</v>
      </c>
      <c r="D161" s="113"/>
      <c r="E161" s="59" t="s">
        <v>6</v>
      </c>
      <c r="N161" s="22"/>
      <c r="O161" s="22"/>
    </row>
    <row r="166" spans="7:9" ht="15">
      <c r="G166" s="352"/>
      <c r="H166" s="352"/>
      <c r="I166" s="352"/>
    </row>
    <row r="167" spans="7:9" ht="15">
      <c r="G167" s="352"/>
      <c r="H167" s="352"/>
      <c r="I167" s="352"/>
    </row>
    <row r="168" spans="7:9" ht="15">
      <c r="G168" s="352"/>
      <c r="H168" s="352"/>
      <c r="I168" s="352"/>
    </row>
    <row r="169" spans="7:9" ht="15">
      <c r="G169" s="352"/>
      <c r="H169" s="352"/>
      <c r="I169" s="352"/>
    </row>
    <row r="170" spans="7:9" ht="15">
      <c r="G170" s="352"/>
      <c r="H170" s="352"/>
      <c r="I170" s="352"/>
    </row>
    <row r="174" ht="15">
      <c r="G174" s="331" t="s">
        <v>261</v>
      </c>
    </row>
    <row r="175" ht="18.75">
      <c r="G175" s="332" t="s">
        <v>247</v>
      </c>
    </row>
    <row r="176" ht="15">
      <c r="G176" s="333" t="s">
        <v>260</v>
      </c>
    </row>
  </sheetData>
  <mergeCells count="9">
    <mergeCell ref="G166:I170"/>
    <mergeCell ref="A1:O1"/>
    <mergeCell ref="A79:A81"/>
    <mergeCell ref="K116:N116"/>
    <mergeCell ref="L154:P156"/>
    <mergeCell ref="A158:A159"/>
    <mergeCell ref="A2:O2"/>
    <mergeCell ref="A3:O3"/>
    <mergeCell ref="N78:P8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77" zoomScaleSheetLayoutView="77" workbookViewId="0" topLeftCell="C7">
      <selection activeCell="O30" sqref="O30"/>
    </sheetView>
  </sheetViews>
  <sheetFormatPr defaultColWidth="9.140625" defaultRowHeight="15"/>
  <cols>
    <col min="1" max="1" width="5.8515625" style="77" customWidth="1"/>
    <col min="2" max="2" width="52.28125" style="71" bestFit="1" customWidth="1"/>
    <col min="3" max="3" width="17.7109375" style="77" customWidth="1"/>
    <col min="4" max="4" width="13.421875" style="71" customWidth="1"/>
    <col min="5" max="5" width="13.7109375" style="71" customWidth="1"/>
    <col min="6" max="14" width="14.28125" style="71" customWidth="1"/>
    <col min="15" max="15" width="14.421875" style="71" customWidth="1"/>
    <col min="16" max="16" width="13.8515625" style="71" bestFit="1" customWidth="1"/>
    <col min="17" max="263" width="9.140625" style="71" customWidth="1"/>
    <col min="264" max="264" width="52.28125" style="71" bestFit="1" customWidth="1"/>
    <col min="265" max="265" width="17.7109375" style="71" customWidth="1"/>
    <col min="266" max="271" width="12.8515625" style="71" customWidth="1"/>
    <col min="272" max="519" width="9.140625" style="71" customWidth="1"/>
    <col min="520" max="520" width="52.28125" style="71" bestFit="1" customWidth="1"/>
    <col min="521" max="521" width="17.7109375" style="71" customWidth="1"/>
    <col min="522" max="527" width="12.8515625" style="71" customWidth="1"/>
    <col min="528" max="775" width="9.140625" style="71" customWidth="1"/>
    <col min="776" max="776" width="52.28125" style="71" bestFit="1" customWidth="1"/>
    <col min="777" max="777" width="17.7109375" style="71" customWidth="1"/>
    <col min="778" max="783" width="12.8515625" style="71" customWidth="1"/>
    <col min="784" max="1031" width="9.140625" style="71" customWidth="1"/>
    <col min="1032" max="1032" width="52.28125" style="71" bestFit="1" customWidth="1"/>
    <col min="1033" max="1033" width="17.7109375" style="71" customWidth="1"/>
    <col min="1034" max="1039" width="12.8515625" style="71" customWidth="1"/>
    <col min="1040" max="1287" width="9.140625" style="71" customWidth="1"/>
    <col min="1288" max="1288" width="52.28125" style="71" bestFit="1" customWidth="1"/>
    <col min="1289" max="1289" width="17.7109375" style="71" customWidth="1"/>
    <col min="1290" max="1295" width="12.8515625" style="71" customWidth="1"/>
    <col min="1296" max="1543" width="9.140625" style="71" customWidth="1"/>
    <col min="1544" max="1544" width="52.28125" style="71" bestFit="1" customWidth="1"/>
    <col min="1545" max="1545" width="17.7109375" style="71" customWidth="1"/>
    <col min="1546" max="1551" width="12.8515625" style="71" customWidth="1"/>
    <col min="1552" max="1799" width="9.140625" style="71" customWidth="1"/>
    <col min="1800" max="1800" width="52.28125" style="71" bestFit="1" customWidth="1"/>
    <col min="1801" max="1801" width="17.7109375" style="71" customWidth="1"/>
    <col min="1802" max="1807" width="12.8515625" style="71" customWidth="1"/>
    <col min="1808" max="2055" width="9.140625" style="71" customWidth="1"/>
    <col min="2056" max="2056" width="52.28125" style="71" bestFit="1" customWidth="1"/>
    <col min="2057" max="2057" width="17.7109375" style="71" customWidth="1"/>
    <col min="2058" max="2063" width="12.8515625" style="71" customWidth="1"/>
    <col min="2064" max="2311" width="9.140625" style="71" customWidth="1"/>
    <col min="2312" max="2312" width="52.28125" style="71" bestFit="1" customWidth="1"/>
    <col min="2313" max="2313" width="17.7109375" style="71" customWidth="1"/>
    <col min="2314" max="2319" width="12.8515625" style="71" customWidth="1"/>
    <col min="2320" max="2567" width="9.140625" style="71" customWidth="1"/>
    <col min="2568" max="2568" width="52.28125" style="71" bestFit="1" customWidth="1"/>
    <col min="2569" max="2569" width="17.7109375" style="71" customWidth="1"/>
    <col min="2570" max="2575" width="12.8515625" style="71" customWidth="1"/>
    <col min="2576" max="2823" width="9.140625" style="71" customWidth="1"/>
    <col min="2824" max="2824" width="52.28125" style="71" bestFit="1" customWidth="1"/>
    <col min="2825" max="2825" width="17.7109375" style="71" customWidth="1"/>
    <col min="2826" max="2831" width="12.8515625" style="71" customWidth="1"/>
    <col min="2832" max="3079" width="9.140625" style="71" customWidth="1"/>
    <col min="3080" max="3080" width="52.28125" style="71" bestFit="1" customWidth="1"/>
    <col min="3081" max="3081" width="17.7109375" style="71" customWidth="1"/>
    <col min="3082" max="3087" width="12.8515625" style="71" customWidth="1"/>
    <col min="3088" max="3335" width="9.140625" style="71" customWidth="1"/>
    <col min="3336" max="3336" width="52.28125" style="71" bestFit="1" customWidth="1"/>
    <col min="3337" max="3337" width="17.7109375" style="71" customWidth="1"/>
    <col min="3338" max="3343" width="12.8515625" style="71" customWidth="1"/>
    <col min="3344" max="3591" width="9.140625" style="71" customWidth="1"/>
    <col min="3592" max="3592" width="52.28125" style="71" bestFit="1" customWidth="1"/>
    <col min="3593" max="3593" width="17.7109375" style="71" customWidth="1"/>
    <col min="3594" max="3599" width="12.8515625" style="71" customWidth="1"/>
    <col min="3600" max="3847" width="9.140625" style="71" customWidth="1"/>
    <col min="3848" max="3848" width="52.28125" style="71" bestFit="1" customWidth="1"/>
    <col min="3849" max="3849" width="17.7109375" style="71" customWidth="1"/>
    <col min="3850" max="3855" width="12.8515625" style="71" customWidth="1"/>
    <col min="3856" max="4103" width="9.140625" style="71" customWidth="1"/>
    <col min="4104" max="4104" width="52.28125" style="71" bestFit="1" customWidth="1"/>
    <col min="4105" max="4105" width="17.7109375" style="71" customWidth="1"/>
    <col min="4106" max="4111" width="12.8515625" style="71" customWidth="1"/>
    <col min="4112" max="4359" width="9.140625" style="71" customWidth="1"/>
    <col min="4360" max="4360" width="52.28125" style="71" bestFit="1" customWidth="1"/>
    <col min="4361" max="4361" width="17.7109375" style="71" customWidth="1"/>
    <col min="4362" max="4367" width="12.8515625" style="71" customWidth="1"/>
    <col min="4368" max="4615" width="9.140625" style="71" customWidth="1"/>
    <col min="4616" max="4616" width="52.28125" style="71" bestFit="1" customWidth="1"/>
    <col min="4617" max="4617" width="17.7109375" style="71" customWidth="1"/>
    <col min="4618" max="4623" width="12.8515625" style="71" customWidth="1"/>
    <col min="4624" max="4871" width="9.140625" style="71" customWidth="1"/>
    <col min="4872" max="4872" width="52.28125" style="71" bestFit="1" customWidth="1"/>
    <col min="4873" max="4873" width="17.7109375" style="71" customWidth="1"/>
    <col min="4874" max="4879" width="12.8515625" style="71" customWidth="1"/>
    <col min="4880" max="5127" width="9.140625" style="71" customWidth="1"/>
    <col min="5128" max="5128" width="52.28125" style="71" bestFit="1" customWidth="1"/>
    <col min="5129" max="5129" width="17.7109375" style="71" customWidth="1"/>
    <col min="5130" max="5135" width="12.8515625" style="71" customWidth="1"/>
    <col min="5136" max="5383" width="9.140625" style="71" customWidth="1"/>
    <col min="5384" max="5384" width="52.28125" style="71" bestFit="1" customWidth="1"/>
    <col min="5385" max="5385" width="17.7109375" style="71" customWidth="1"/>
    <col min="5386" max="5391" width="12.8515625" style="71" customWidth="1"/>
    <col min="5392" max="5639" width="9.140625" style="71" customWidth="1"/>
    <col min="5640" max="5640" width="52.28125" style="71" bestFit="1" customWidth="1"/>
    <col min="5641" max="5641" width="17.7109375" style="71" customWidth="1"/>
    <col min="5642" max="5647" width="12.8515625" style="71" customWidth="1"/>
    <col min="5648" max="5895" width="9.140625" style="71" customWidth="1"/>
    <col min="5896" max="5896" width="52.28125" style="71" bestFit="1" customWidth="1"/>
    <col min="5897" max="5897" width="17.7109375" style="71" customWidth="1"/>
    <col min="5898" max="5903" width="12.8515625" style="71" customWidth="1"/>
    <col min="5904" max="6151" width="9.140625" style="71" customWidth="1"/>
    <col min="6152" max="6152" width="52.28125" style="71" bestFit="1" customWidth="1"/>
    <col min="6153" max="6153" width="17.7109375" style="71" customWidth="1"/>
    <col min="6154" max="6159" width="12.8515625" style="71" customWidth="1"/>
    <col min="6160" max="6407" width="9.140625" style="71" customWidth="1"/>
    <col min="6408" max="6408" width="52.28125" style="71" bestFit="1" customWidth="1"/>
    <col min="6409" max="6409" width="17.7109375" style="71" customWidth="1"/>
    <col min="6410" max="6415" width="12.8515625" style="71" customWidth="1"/>
    <col min="6416" max="6663" width="9.140625" style="71" customWidth="1"/>
    <col min="6664" max="6664" width="52.28125" style="71" bestFit="1" customWidth="1"/>
    <col min="6665" max="6665" width="17.7109375" style="71" customWidth="1"/>
    <col min="6666" max="6671" width="12.8515625" style="71" customWidth="1"/>
    <col min="6672" max="6919" width="9.140625" style="71" customWidth="1"/>
    <col min="6920" max="6920" width="52.28125" style="71" bestFit="1" customWidth="1"/>
    <col min="6921" max="6921" width="17.7109375" style="71" customWidth="1"/>
    <col min="6922" max="6927" width="12.8515625" style="71" customWidth="1"/>
    <col min="6928" max="7175" width="9.140625" style="71" customWidth="1"/>
    <col min="7176" max="7176" width="52.28125" style="71" bestFit="1" customWidth="1"/>
    <col min="7177" max="7177" width="17.7109375" style="71" customWidth="1"/>
    <col min="7178" max="7183" width="12.8515625" style="71" customWidth="1"/>
    <col min="7184" max="7431" width="9.140625" style="71" customWidth="1"/>
    <col min="7432" max="7432" width="52.28125" style="71" bestFit="1" customWidth="1"/>
    <col min="7433" max="7433" width="17.7109375" style="71" customWidth="1"/>
    <col min="7434" max="7439" width="12.8515625" style="71" customWidth="1"/>
    <col min="7440" max="7687" width="9.140625" style="71" customWidth="1"/>
    <col min="7688" max="7688" width="52.28125" style="71" bestFit="1" customWidth="1"/>
    <col min="7689" max="7689" width="17.7109375" style="71" customWidth="1"/>
    <col min="7690" max="7695" width="12.8515625" style="71" customWidth="1"/>
    <col min="7696" max="7943" width="9.140625" style="71" customWidth="1"/>
    <col min="7944" max="7944" width="52.28125" style="71" bestFit="1" customWidth="1"/>
    <col min="7945" max="7945" width="17.7109375" style="71" customWidth="1"/>
    <col min="7946" max="7951" width="12.8515625" style="71" customWidth="1"/>
    <col min="7952" max="8199" width="9.140625" style="71" customWidth="1"/>
    <col min="8200" max="8200" width="52.28125" style="71" bestFit="1" customWidth="1"/>
    <col min="8201" max="8201" width="17.7109375" style="71" customWidth="1"/>
    <col min="8202" max="8207" width="12.8515625" style="71" customWidth="1"/>
    <col min="8208" max="8455" width="9.140625" style="71" customWidth="1"/>
    <col min="8456" max="8456" width="52.28125" style="71" bestFit="1" customWidth="1"/>
    <col min="8457" max="8457" width="17.7109375" style="71" customWidth="1"/>
    <col min="8458" max="8463" width="12.8515625" style="71" customWidth="1"/>
    <col min="8464" max="8711" width="9.140625" style="71" customWidth="1"/>
    <col min="8712" max="8712" width="52.28125" style="71" bestFit="1" customWidth="1"/>
    <col min="8713" max="8713" width="17.7109375" style="71" customWidth="1"/>
    <col min="8714" max="8719" width="12.8515625" style="71" customWidth="1"/>
    <col min="8720" max="8967" width="9.140625" style="71" customWidth="1"/>
    <col min="8968" max="8968" width="52.28125" style="71" bestFit="1" customWidth="1"/>
    <col min="8969" max="8969" width="17.7109375" style="71" customWidth="1"/>
    <col min="8970" max="8975" width="12.8515625" style="71" customWidth="1"/>
    <col min="8976" max="9223" width="9.140625" style="71" customWidth="1"/>
    <col min="9224" max="9224" width="52.28125" style="71" bestFit="1" customWidth="1"/>
    <col min="9225" max="9225" width="17.7109375" style="71" customWidth="1"/>
    <col min="9226" max="9231" width="12.8515625" style="71" customWidth="1"/>
    <col min="9232" max="9479" width="9.140625" style="71" customWidth="1"/>
    <col min="9480" max="9480" width="52.28125" style="71" bestFit="1" customWidth="1"/>
    <col min="9481" max="9481" width="17.7109375" style="71" customWidth="1"/>
    <col min="9482" max="9487" width="12.8515625" style="71" customWidth="1"/>
    <col min="9488" max="9735" width="9.140625" style="71" customWidth="1"/>
    <col min="9736" max="9736" width="52.28125" style="71" bestFit="1" customWidth="1"/>
    <col min="9737" max="9737" width="17.7109375" style="71" customWidth="1"/>
    <col min="9738" max="9743" width="12.8515625" style="71" customWidth="1"/>
    <col min="9744" max="9991" width="9.140625" style="71" customWidth="1"/>
    <col min="9992" max="9992" width="52.28125" style="71" bestFit="1" customWidth="1"/>
    <col min="9993" max="9993" width="17.7109375" style="71" customWidth="1"/>
    <col min="9994" max="9999" width="12.8515625" style="71" customWidth="1"/>
    <col min="10000" max="10247" width="9.140625" style="71" customWidth="1"/>
    <col min="10248" max="10248" width="52.28125" style="71" bestFit="1" customWidth="1"/>
    <col min="10249" max="10249" width="17.7109375" style="71" customWidth="1"/>
    <col min="10250" max="10255" width="12.8515625" style="71" customWidth="1"/>
    <col min="10256" max="10503" width="9.140625" style="71" customWidth="1"/>
    <col min="10504" max="10504" width="52.28125" style="71" bestFit="1" customWidth="1"/>
    <col min="10505" max="10505" width="17.7109375" style="71" customWidth="1"/>
    <col min="10506" max="10511" width="12.8515625" style="71" customWidth="1"/>
    <col min="10512" max="10759" width="9.140625" style="71" customWidth="1"/>
    <col min="10760" max="10760" width="52.28125" style="71" bestFit="1" customWidth="1"/>
    <col min="10761" max="10761" width="17.7109375" style="71" customWidth="1"/>
    <col min="10762" max="10767" width="12.8515625" style="71" customWidth="1"/>
    <col min="10768" max="11015" width="9.140625" style="71" customWidth="1"/>
    <col min="11016" max="11016" width="52.28125" style="71" bestFit="1" customWidth="1"/>
    <col min="11017" max="11017" width="17.7109375" style="71" customWidth="1"/>
    <col min="11018" max="11023" width="12.8515625" style="71" customWidth="1"/>
    <col min="11024" max="11271" width="9.140625" style="71" customWidth="1"/>
    <col min="11272" max="11272" width="52.28125" style="71" bestFit="1" customWidth="1"/>
    <col min="11273" max="11273" width="17.7109375" style="71" customWidth="1"/>
    <col min="11274" max="11279" width="12.8515625" style="71" customWidth="1"/>
    <col min="11280" max="11527" width="9.140625" style="71" customWidth="1"/>
    <col min="11528" max="11528" width="52.28125" style="71" bestFit="1" customWidth="1"/>
    <col min="11529" max="11529" width="17.7109375" style="71" customWidth="1"/>
    <col min="11530" max="11535" width="12.8515625" style="71" customWidth="1"/>
    <col min="11536" max="11783" width="9.140625" style="71" customWidth="1"/>
    <col min="11784" max="11784" width="52.28125" style="71" bestFit="1" customWidth="1"/>
    <col min="11785" max="11785" width="17.7109375" style="71" customWidth="1"/>
    <col min="11786" max="11791" width="12.8515625" style="71" customWidth="1"/>
    <col min="11792" max="12039" width="9.140625" style="71" customWidth="1"/>
    <col min="12040" max="12040" width="52.28125" style="71" bestFit="1" customWidth="1"/>
    <col min="12041" max="12041" width="17.7109375" style="71" customWidth="1"/>
    <col min="12042" max="12047" width="12.8515625" style="71" customWidth="1"/>
    <col min="12048" max="12295" width="9.140625" style="71" customWidth="1"/>
    <col min="12296" max="12296" width="52.28125" style="71" bestFit="1" customWidth="1"/>
    <col min="12297" max="12297" width="17.7109375" style="71" customWidth="1"/>
    <col min="12298" max="12303" width="12.8515625" style="71" customWidth="1"/>
    <col min="12304" max="12551" width="9.140625" style="71" customWidth="1"/>
    <col min="12552" max="12552" width="52.28125" style="71" bestFit="1" customWidth="1"/>
    <col min="12553" max="12553" width="17.7109375" style="71" customWidth="1"/>
    <col min="12554" max="12559" width="12.8515625" style="71" customWidth="1"/>
    <col min="12560" max="12807" width="9.140625" style="71" customWidth="1"/>
    <col min="12808" max="12808" width="52.28125" style="71" bestFit="1" customWidth="1"/>
    <col min="12809" max="12809" width="17.7109375" style="71" customWidth="1"/>
    <col min="12810" max="12815" width="12.8515625" style="71" customWidth="1"/>
    <col min="12816" max="13063" width="9.140625" style="71" customWidth="1"/>
    <col min="13064" max="13064" width="52.28125" style="71" bestFit="1" customWidth="1"/>
    <col min="13065" max="13065" width="17.7109375" style="71" customWidth="1"/>
    <col min="13066" max="13071" width="12.8515625" style="71" customWidth="1"/>
    <col min="13072" max="13319" width="9.140625" style="71" customWidth="1"/>
    <col min="13320" max="13320" width="52.28125" style="71" bestFit="1" customWidth="1"/>
    <col min="13321" max="13321" width="17.7109375" style="71" customWidth="1"/>
    <col min="13322" max="13327" width="12.8515625" style="71" customWidth="1"/>
    <col min="13328" max="13575" width="9.140625" style="71" customWidth="1"/>
    <col min="13576" max="13576" width="52.28125" style="71" bestFit="1" customWidth="1"/>
    <col min="13577" max="13577" width="17.7109375" style="71" customWidth="1"/>
    <col min="13578" max="13583" width="12.8515625" style="71" customWidth="1"/>
    <col min="13584" max="13831" width="9.140625" style="71" customWidth="1"/>
    <col min="13832" max="13832" width="52.28125" style="71" bestFit="1" customWidth="1"/>
    <col min="13833" max="13833" width="17.7109375" style="71" customWidth="1"/>
    <col min="13834" max="13839" width="12.8515625" style="71" customWidth="1"/>
    <col min="13840" max="14087" width="9.140625" style="71" customWidth="1"/>
    <col min="14088" max="14088" width="52.28125" style="71" bestFit="1" customWidth="1"/>
    <col min="14089" max="14089" width="17.7109375" style="71" customWidth="1"/>
    <col min="14090" max="14095" width="12.8515625" style="71" customWidth="1"/>
    <col min="14096" max="14343" width="9.140625" style="71" customWidth="1"/>
    <col min="14344" max="14344" width="52.28125" style="71" bestFit="1" customWidth="1"/>
    <col min="14345" max="14345" width="17.7109375" style="71" customWidth="1"/>
    <col min="14346" max="14351" width="12.8515625" style="71" customWidth="1"/>
    <col min="14352" max="14599" width="9.140625" style="71" customWidth="1"/>
    <col min="14600" max="14600" width="52.28125" style="71" bestFit="1" customWidth="1"/>
    <col min="14601" max="14601" width="17.7109375" style="71" customWidth="1"/>
    <col min="14602" max="14607" width="12.8515625" style="71" customWidth="1"/>
    <col min="14608" max="14855" width="9.140625" style="71" customWidth="1"/>
    <col min="14856" max="14856" width="52.28125" style="71" bestFit="1" customWidth="1"/>
    <col min="14857" max="14857" width="17.7109375" style="71" customWidth="1"/>
    <col min="14858" max="14863" width="12.8515625" style="71" customWidth="1"/>
    <col min="14864" max="15111" width="9.140625" style="71" customWidth="1"/>
    <col min="15112" max="15112" width="52.28125" style="71" bestFit="1" customWidth="1"/>
    <col min="15113" max="15113" width="17.7109375" style="71" customWidth="1"/>
    <col min="15114" max="15119" width="12.8515625" style="71" customWidth="1"/>
    <col min="15120" max="15367" width="9.140625" style="71" customWidth="1"/>
    <col min="15368" max="15368" width="52.28125" style="71" bestFit="1" customWidth="1"/>
    <col min="15369" max="15369" width="17.7109375" style="71" customWidth="1"/>
    <col min="15370" max="15375" width="12.8515625" style="71" customWidth="1"/>
    <col min="15376" max="15623" width="9.140625" style="71" customWidth="1"/>
    <col min="15624" max="15624" width="52.28125" style="71" bestFit="1" customWidth="1"/>
    <col min="15625" max="15625" width="17.7109375" style="71" customWidth="1"/>
    <col min="15626" max="15631" width="12.8515625" style="71" customWidth="1"/>
    <col min="15632" max="15879" width="9.140625" style="71" customWidth="1"/>
    <col min="15880" max="15880" width="52.28125" style="71" bestFit="1" customWidth="1"/>
    <col min="15881" max="15881" width="17.7109375" style="71" customWidth="1"/>
    <col min="15882" max="15887" width="12.8515625" style="71" customWidth="1"/>
    <col min="15888" max="16135" width="9.140625" style="71" customWidth="1"/>
    <col min="16136" max="16136" width="52.28125" style="71" bestFit="1" customWidth="1"/>
    <col min="16137" max="16137" width="17.7109375" style="71" customWidth="1"/>
    <col min="16138" max="16143" width="12.8515625" style="71" customWidth="1"/>
    <col min="16144" max="16384" width="9.140625" style="71" customWidth="1"/>
  </cols>
  <sheetData>
    <row r="1" spans="1:15" ht="1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5" ht="1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ht="1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</row>
    <row r="6" spans="1:15" ht="30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</row>
    <row r="7" spans="1:15" ht="1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</row>
    <row r="8" spans="1:15" ht="1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</row>
    <row r="9" spans="1:15" ht="1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</row>
    <row r="10" spans="1:15" ht="1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</row>
    <row r="11" spans="1:15" ht="18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</row>
    <row r="12" spans="1:15" ht="29.25" customHeight="1">
      <c r="A12" s="361" t="s">
        <v>191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3"/>
    </row>
    <row r="13" spans="1:15" ht="14.25" customHeight="1">
      <c r="A13" s="205" t="str">
        <f>Orçamento!A1</f>
        <v>PREFEITURA MUNICIPAL DE OUREM /PA</v>
      </c>
      <c r="B13" s="197"/>
      <c r="C13" s="198"/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4.25" customHeight="1">
      <c r="A14" s="205" t="str">
        <f>Orçamento!A2</f>
        <v>OBRA: CONSTRUÇÃO DE UMA PRAÇA COM UM QUIOSQUE</v>
      </c>
      <c r="B14" s="197"/>
      <c r="C14" s="198"/>
      <c r="D14" s="199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6"/>
    </row>
    <row r="15" spans="1:15" ht="14.25" customHeight="1">
      <c r="A15" s="205"/>
      <c r="B15" s="197"/>
      <c r="C15" s="198"/>
      <c r="D15" s="199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6"/>
    </row>
    <row r="16" spans="1:15" ht="15">
      <c r="A16" s="70" t="s">
        <v>43</v>
      </c>
      <c r="B16" s="70" t="s">
        <v>44</v>
      </c>
      <c r="C16" s="70" t="s">
        <v>47</v>
      </c>
      <c r="D16" s="79" t="s">
        <v>48</v>
      </c>
      <c r="E16" s="79" t="s">
        <v>49</v>
      </c>
      <c r="F16" s="79" t="s">
        <v>50</v>
      </c>
      <c r="G16" s="79" t="s">
        <v>51</v>
      </c>
      <c r="H16" s="79" t="s">
        <v>219</v>
      </c>
      <c r="I16" s="79" t="s">
        <v>220</v>
      </c>
      <c r="J16" s="79" t="s">
        <v>221</v>
      </c>
      <c r="K16" s="79" t="s">
        <v>222</v>
      </c>
      <c r="L16" s="79" t="s">
        <v>223</v>
      </c>
      <c r="M16" s="79" t="s">
        <v>224</v>
      </c>
      <c r="N16" s="79" t="s">
        <v>225</v>
      </c>
      <c r="O16" s="79" t="s">
        <v>226</v>
      </c>
    </row>
    <row r="17" spans="1:15" ht="15" customHeight="1">
      <c r="A17" s="201"/>
      <c r="B17" s="73"/>
      <c r="C17" s="201"/>
      <c r="D17" s="80">
        <v>1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4"/>
    </row>
    <row r="18" spans="1:15" ht="12" customHeight="1">
      <c r="A18" s="207">
        <v>1</v>
      </c>
      <c r="B18" s="74" t="str">
        <f>Orçamento!D12</f>
        <v>SERVIÇOS INICIAIS</v>
      </c>
      <c r="C18" s="202">
        <f>Orçamento!I12</f>
        <v>11053.141460999997</v>
      </c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208"/>
    </row>
    <row r="19" spans="1:15" ht="15.75" customHeight="1">
      <c r="A19" s="203"/>
      <c r="B19" s="75"/>
      <c r="C19" s="203"/>
      <c r="D19" s="78">
        <f>C18*D17</f>
        <v>11053.141460999997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85"/>
    </row>
    <row r="20" spans="1:16" ht="12.75" customHeight="1">
      <c r="A20" s="201"/>
      <c r="B20" s="73"/>
      <c r="C20" s="201"/>
      <c r="D20" s="80">
        <v>0.08</v>
      </c>
      <c r="E20" s="80">
        <v>0.08</v>
      </c>
      <c r="F20" s="80">
        <v>0.08</v>
      </c>
      <c r="G20" s="80">
        <v>0.08</v>
      </c>
      <c r="H20" s="80">
        <v>0.08</v>
      </c>
      <c r="I20" s="80">
        <v>0.08</v>
      </c>
      <c r="J20" s="80">
        <v>0.08</v>
      </c>
      <c r="K20" s="80">
        <v>0.08</v>
      </c>
      <c r="L20" s="80">
        <v>0.08</v>
      </c>
      <c r="M20" s="80">
        <v>0.08</v>
      </c>
      <c r="N20" s="80">
        <v>0.1</v>
      </c>
      <c r="O20" s="80">
        <v>0.1</v>
      </c>
      <c r="P20" s="262">
        <f>SUM(D20:O20)</f>
        <v>0.9999999999999999</v>
      </c>
    </row>
    <row r="21" spans="1:15" ht="15" customHeight="1">
      <c r="A21" s="207">
        <v>2</v>
      </c>
      <c r="B21" s="74" t="str">
        <f>Orçamento!D17</f>
        <v>PAVIMENTAÇÃO / URBANIZAÇÃO</v>
      </c>
      <c r="C21" s="202">
        <f>Orçamento!I17</f>
        <v>5216.405769</v>
      </c>
      <c r="D21" s="81"/>
      <c r="E21" s="81"/>
      <c r="F21" s="260"/>
      <c r="G21" s="260"/>
      <c r="H21" s="260"/>
      <c r="I21" s="260"/>
      <c r="J21" s="260"/>
      <c r="K21" s="260"/>
      <c r="L21" s="260"/>
      <c r="M21" s="260"/>
      <c r="N21" s="260"/>
      <c r="O21" s="260"/>
    </row>
    <row r="22" spans="1:15" ht="15" customHeight="1">
      <c r="A22" s="203"/>
      <c r="B22" s="75"/>
      <c r="C22" s="203"/>
      <c r="D22" s="78">
        <f>C21*D20</f>
        <v>417.31246152</v>
      </c>
      <c r="E22" s="78">
        <f>C21*E20</f>
        <v>417.31246152</v>
      </c>
      <c r="F22" s="78">
        <f>C21*F20</f>
        <v>417.31246152</v>
      </c>
      <c r="G22" s="78">
        <f>C21*G20</f>
        <v>417.31246152</v>
      </c>
      <c r="H22" s="78">
        <f>C21*H20</f>
        <v>417.31246152</v>
      </c>
      <c r="I22" s="78">
        <f>C21*I20</f>
        <v>417.31246152</v>
      </c>
      <c r="J22" s="78">
        <f>C21*J20</f>
        <v>417.31246152</v>
      </c>
      <c r="K22" s="78">
        <f>C21*K20</f>
        <v>417.31246152</v>
      </c>
      <c r="L22" s="78">
        <f>C21*L20</f>
        <v>417.31246152</v>
      </c>
      <c r="M22" s="78">
        <f>C21*M20</f>
        <v>417.31246152</v>
      </c>
      <c r="N22" s="78">
        <f>C21*N20</f>
        <v>521.6405769</v>
      </c>
      <c r="O22" s="78">
        <f>C21*O20</f>
        <v>521.6405769</v>
      </c>
    </row>
    <row r="23" spans="1:16" ht="15">
      <c r="A23" s="201"/>
      <c r="B23" s="73"/>
      <c r="C23" s="201"/>
      <c r="D23" s="80">
        <v>0.08</v>
      </c>
      <c r="E23" s="80">
        <v>0.08</v>
      </c>
      <c r="F23" s="80">
        <v>0.08</v>
      </c>
      <c r="G23" s="80">
        <v>0.08</v>
      </c>
      <c r="H23" s="80">
        <v>0.08</v>
      </c>
      <c r="I23" s="80">
        <v>0.08</v>
      </c>
      <c r="J23" s="80">
        <v>0.08</v>
      </c>
      <c r="K23" s="80">
        <v>0.08</v>
      </c>
      <c r="L23" s="80">
        <v>0.08</v>
      </c>
      <c r="M23" s="80">
        <v>0.08</v>
      </c>
      <c r="N23" s="80">
        <v>0.1</v>
      </c>
      <c r="O23" s="80">
        <v>0.1</v>
      </c>
      <c r="P23" s="262">
        <f>SUM(D23:O23)</f>
        <v>0.9999999999999999</v>
      </c>
    </row>
    <row r="24" spans="1:15" ht="15">
      <c r="A24" s="207">
        <v>3</v>
      </c>
      <c r="B24" s="74" t="str">
        <f>Orçamento!D22</f>
        <v>QUIOSQUE</v>
      </c>
      <c r="C24" s="202">
        <f>Orçamento!I22</f>
        <v>28897.202389374</v>
      </c>
      <c r="D24" s="81"/>
      <c r="E24" s="81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1:15" ht="15" customHeight="1">
      <c r="A25" s="203"/>
      <c r="B25" s="75"/>
      <c r="C25" s="203"/>
      <c r="D25" s="78">
        <f>C24*D23</f>
        <v>2311.77619114992</v>
      </c>
      <c r="E25" s="78">
        <f>C24*E23</f>
        <v>2311.77619114992</v>
      </c>
      <c r="F25" s="78">
        <f>C24*F23</f>
        <v>2311.77619114992</v>
      </c>
      <c r="G25" s="78">
        <f>C24*G23</f>
        <v>2311.77619114992</v>
      </c>
      <c r="H25" s="78">
        <f>C24*H23</f>
        <v>2311.77619114992</v>
      </c>
      <c r="I25" s="78">
        <f>C24*I23</f>
        <v>2311.77619114992</v>
      </c>
      <c r="J25" s="78">
        <f>C24*J23</f>
        <v>2311.77619114992</v>
      </c>
      <c r="K25" s="78">
        <f>C24*K23</f>
        <v>2311.77619114992</v>
      </c>
      <c r="L25" s="78">
        <f>C24*L23</f>
        <v>2311.77619114992</v>
      </c>
      <c r="M25" s="78">
        <f>C24*M23</f>
        <v>2311.77619114992</v>
      </c>
      <c r="N25" s="78">
        <f>C24*N23</f>
        <v>2889.7202389374</v>
      </c>
      <c r="O25" s="78">
        <f>C24*O23</f>
        <v>2889.7202389374</v>
      </c>
    </row>
    <row r="26" spans="1:16" ht="15">
      <c r="A26" s="201"/>
      <c r="B26" s="73"/>
      <c r="C26" s="201"/>
      <c r="D26" s="80"/>
      <c r="E26" s="83"/>
      <c r="F26" s="83"/>
      <c r="G26" s="83"/>
      <c r="H26" s="83"/>
      <c r="I26" s="83"/>
      <c r="J26" s="83"/>
      <c r="K26" s="83"/>
      <c r="L26" s="83"/>
      <c r="M26" s="80">
        <v>0.2</v>
      </c>
      <c r="N26" s="80">
        <v>0.5</v>
      </c>
      <c r="O26" s="80">
        <v>0.3</v>
      </c>
      <c r="P26" s="262">
        <f>SUM(D26:O26)</f>
        <v>1</v>
      </c>
    </row>
    <row r="27" spans="1:15" ht="15">
      <c r="A27" s="207">
        <v>6</v>
      </c>
      <c r="B27" s="76" t="str">
        <f>Orçamento!D68</f>
        <v>SERVIÇOS FINAIS</v>
      </c>
      <c r="C27" s="202">
        <f>Orçamento!I68</f>
        <v>966.6256364999999</v>
      </c>
      <c r="D27" s="261"/>
      <c r="E27" s="82"/>
      <c r="F27" s="82"/>
      <c r="G27" s="82"/>
      <c r="H27" s="82"/>
      <c r="I27" s="82"/>
      <c r="J27" s="82"/>
      <c r="K27" s="82"/>
      <c r="L27" s="82"/>
      <c r="M27" s="260"/>
      <c r="N27" s="260"/>
      <c r="O27" s="260"/>
    </row>
    <row r="28" spans="1:15" ht="15" customHeight="1">
      <c r="A28" s="203"/>
      <c r="B28" s="75"/>
      <c r="C28" s="203"/>
      <c r="D28" s="78"/>
      <c r="E28" s="78"/>
      <c r="F28" s="78"/>
      <c r="G28" s="78"/>
      <c r="H28" s="78"/>
      <c r="I28" s="78"/>
      <c r="J28" s="78"/>
      <c r="K28" s="78"/>
      <c r="L28" s="78"/>
      <c r="M28" s="78">
        <f>C27*M26</f>
        <v>193.3251273</v>
      </c>
      <c r="N28" s="78">
        <f>C27*N26</f>
        <v>483.31281824999996</v>
      </c>
      <c r="O28" s="78">
        <f>C27*O26</f>
        <v>289.98769094999994</v>
      </c>
    </row>
    <row r="29" spans="1:16" ht="15.75" customHeight="1">
      <c r="A29" s="72"/>
      <c r="B29" s="72" t="s">
        <v>47</v>
      </c>
      <c r="C29" s="204">
        <f>C18+C21+C24+C27</f>
        <v>46133.375255873994</v>
      </c>
      <c r="D29" s="97">
        <f aca="true" t="shared" si="0" ref="D29:O29">D19+D22+D25+D28</f>
        <v>13782.230113669917</v>
      </c>
      <c r="E29" s="97">
        <f t="shared" si="0"/>
        <v>2729.08865266992</v>
      </c>
      <c r="F29" s="97">
        <f t="shared" si="0"/>
        <v>2729.08865266992</v>
      </c>
      <c r="G29" s="97">
        <f t="shared" si="0"/>
        <v>2729.08865266992</v>
      </c>
      <c r="H29" s="97">
        <f t="shared" si="0"/>
        <v>2729.08865266992</v>
      </c>
      <c r="I29" s="97">
        <f t="shared" si="0"/>
        <v>2729.08865266992</v>
      </c>
      <c r="J29" s="97">
        <f t="shared" si="0"/>
        <v>2729.08865266992</v>
      </c>
      <c r="K29" s="97">
        <f t="shared" si="0"/>
        <v>2729.08865266992</v>
      </c>
      <c r="L29" s="97">
        <f t="shared" si="0"/>
        <v>2729.08865266992</v>
      </c>
      <c r="M29" s="97">
        <f t="shared" si="0"/>
        <v>2922.41377996992</v>
      </c>
      <c r="N29" s="97">
        <f t="shared" si="0"/>
        <v>3894.6736340874</v>
      </c>
      <c r="O29" s="97">
        <f t="shared" si="0"/>
        <v>3701.3485067874</v>
      </c>
      <c r="P29" s="263">
        <f>SUM(D29:O29)</f>
        <v>46133.375255874</v>
      </c>
    </row>
    <row r="30" spans="1:15" ht="15.75" customHeight="1">
      <c r="A30" s="209"/>
      <c r="B30" s="209" t="s">
        <v>148</v>
      </c>
      <c r="C30" s="210">
        <f>SUM(D30:O30)</f>
        <v>1.0000000000000002</v>
      </c>
      <c r="D30" s="211">
        <f>D29/C29</f>
        <v>0.2987474911000594</v>
      </c>
      <c r="E30" s="211">
        <f>E29/C29</f>
        <v>0.05915649218235848</v>
      </c>
      <c r="F30" s="211">
        <f>F29/C29</f>
        <v>0.05915649218235848</v>
      </c>
      <c r="G30" s="211">
        <f>G29/C29</f>
        <v>0.05915649218235848</v>
      </c>
      <c r="H30" s="211">
        <f>H29/C29</f>
        <v>0.05915649218235848</v>
      </c>
      <c r="I30" s="211">
        <f>I29/C29</f>
        <v>0.05915649218235848</v>
      </c>
      <c r="J30" s="211">
        <f>J29/C29</f>
        <v>0.05915649218235848</v>
      </c>
      <c r="K30" s="211">
        <f>K29/C29</f>
        <v>0.05915649218235848</v>
      </c>
      <c r="L30" s="211">
        <f>L29/C29</f>
        <v>0.05915649218235848</v>
      </c>
      <c r="M30" s="211">
        <f>M29/C29</f>
        <v>0.06334706194292211</v>
      </c>
      <c r="N30" s="211">
        <f>N29/C29</f>
        <v>0.08442203962935717</v>
      </c>
      <c r="O30" s="212">
        <f>O29/C29</f>
        <v>0.08023146986879354</v>
      </c>
    </row>
    <row r="37" spans="5:13" ht="15">
      <c r="E37" s="99"/>
      <c r="F37" s="110"/>
      <c r="G37" s="99"/>
      <c r="H37" s="99"/>
      <c r="I37" s="110"/>
      <c r="J37" s="99"/>
      <c r="K37" s="99"/>
      <c r="L37" s="110"/>
      <c r="M37" s="99"/>
    </row>
    <row r="38" spans="5:13" ht="15">
      <c r="E38" s="99"/>
      <c r="F38" s="110"/>
      <c r="G38" s="99"/>
      <c r="H38" s="99"/>
      <c r="I38" s="331" t="s">
        <v>261</v>
      </c>
      <c r="J38" s="99"/>
      <c r="K38" s="99"/>
      <c r="L38" s="110"/>
      <c r="M38" s="99"/>
    </row>
    <row r="39" spans="5:13" ht="18.75">
      <c r="E39" s="99"/>
      <c r="F39" s="110"/>
      <c r="G39" s="99"/>
      <c r="H39" s="99"/>
      <c r="I39" s="332" t="s">
        <v>247</v>
      </c>
      <c r="J39" s="99"/>
      <c r="K39" s="99"/>
      <c r="L39" s="110"/>
      <c r="M39" s="99"/>
    </row>
    <row r="40" spans="5:13" ht="15">
      <c r="E40" s="99"/>
      <c r="F40" s="110"/>
      <c r="G40" s="99"/>
      <c r="H40" s="99"/>
      <c r="I40" s="333" t="s">
        <v>260</v>
      </c>
      <c r="J40" s="99"/>
      <c r="K40" s="99"/>
      <c r="L40" s="110"/>
      <c r="M40" s="99"/>
    </row>
    <row r="41" spans="5:13" ht="15">
      <c r="E41" s="99"/>
      <c r="F41" s="110"/>
      <c r="G41" s="99"/>
      <c r="H41" s="99"/>
      <c r="I41" s="110"/>
      <c r="J41" s="99"/>
      <c r="K41" s="99"/>
      <c r="L41" s="110"/>
      <c r="M41" s="99"/>
    </row>
  </sheetData>
  <mergeCells count="2">
    <mergeCell ref="A1:O11"/>
    <mergeCell ref="A12:O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7">
      <selection activeCell="I25" sqref="I25"/>
    </sheetView>
  </sheetViews>
  <sheetFormatPr defaultColWidth="9.140625" defaultRowHeight="15"/>
  <cols>
    <col min="4" max="4" width="17.140625" style="0" customWidth="1"/>
    <col min="5" max="5" width="16.421875" style="0" customWidth="1"/>
    <col min="6" max="6" width="5.8515625" style="0" customWidth="1"/>
    <col min="7" max="7" width="7.57421875" style="0" customWidth="1"/>
    <col min="10" max="10" width="4.57421875" style="0" customWidth="1"/>
  </cols>
  <sheetData>
    <row r="1" spans="1:8" ht="16.5" thickBot="1">
      <c r="A1" s="214"/>
      <c r="B1" s="214"/>
      <c r="C1" s="214"/>
      <c r="D1" s="214"/>
      <c r="E1" s="214"/>
      <c r="F1" s="214"/>
      <c r="G1" s="214"/>
      <c r="H1" s="214"/>
    </row>
    <row r="2" spans="1:9" ht="15">
      <c r="A2" s="264"/>
      <c r="B2" s="265"/>
      <c r="C2" s="265"/>
      <c r="D2" s="265"/>
      <c r="E2" s="265"/>
      <c r="F2" s="265"/>
      <c r="G2" s="265"/>
      <c r="H2" s="265"/>
      <c r="I2" s="266"/>
    </row>
    <row r="3" spans="1:9" ht="15" customHeight="1">
      <c r="A3" s="364" t="str">
        <f>Orçamento!A1</f>
        <v>PREFEITURA MUNICIPAL DE OUREM /PA</v>
      </c>
      <c r="B3" s="365"/>
      <c r="C3" s="365"/>
      <c r="D3" s="365"/>
      <c r="E3" s="365"/>
      <c r="F3" s="365"/>
      <c r="G3" s="365"/>
      <c r="H3" s="365"/>
      <c r="I3" s="366"/>
    </row>
    <row r="4" spans="1:9" ht="15" customHeight="1">
      <c r="A4" s="307" t="str">
        <f>Orçamento!A2</f>
        <v>OBRA: CONSTRUÇÃO DE UMA PRAÇA COM UM QUIOSQUE</v>
      </c>
      <c r="B4" s="269"/>
      <c r="C4" s="269"/>
      <c r="D4" s="269"/>
      <c r="E4" s="269"/>
      <c r="F4" s="269"/>
      <c r="G4" s="269"/>
      <c r="H4" s="269"/>
      <c r="I4" s="270"/>
    </row>
    <row r="5" spans="1:9" ht="15" customHeight="1">
      <c r="A5" s="364" t="str">
        <f>Orçamento!A4</f>
        <v>LOCAL: NO CAIS DE OURÉM, ZONA URBANA DO  MUNICIPIO DE OURÉM - PA</v>
      </c>
      <c r="B5" s="365"/>
      <c r="C5" s="365"/>
      <c r="D5" s="365"/>
      <c r="E5" s="365"/>
      <c r="F5" s="365"/>
      <c r="G5" s="365"/>
      <c r="H5" s="365"/>
      <c r="I5" s="366"/>
    </row>
    <row r="6" spans="1:9" ht="15" customHeight="1">
      <c r="A6" s="367">
        <f>I24</f>
        <v>0.305</v>
      </c>
      <c r="B6" s="368"/>
      <c r="C6" s="368"/>
      <c r="D6" s="268" t="s">
        <v>227</v>
      </c>
      <c r="E6" s="369" t="s">
        <v>275</v>
      </c>
      <c r="F6" s="370"/>
      <c r="G6" s="370"/>
      <c r="H6" s="370"/>
      <c r="I6" s="371"/>
    </row>
    <row r="7" spans="1:9" ht="30.75" customHeight="1" thickBot="1">
      <c r="A7" s="375" t="s">
        <v>247</v>
      </c>
      <c r="B7" s="376"/>
      <c r="C7" s="376"/>
      <c r="D7" s="271" t="s">
        <v>228</v>
      </c>
      <c r="E7" s="377" t="s">
        <v>248</v>
      </c>
      <c r="F7" s="377"/>
      <c r="G7" s="377"/>
      <c r="H7" s="377"/>
      <c r="I7" s="378"/>
    </row>
    <row r="8" spans="1:10" ht="15.75" thickBot="1">
      <c r="A8" s="379"/>
      <c r="B8" s="379"/>
      <c r="C8" s="379"/>
      <c r="D8" s="379"/>
      <c r="E8" s="379"/>
      <c r="F8" s="379"/>
      <c r="G8" s="379"/>
      <c r="H8" s="379"/>
      <c r="I8" s="267"/>
      <c r="J8" s="267"/>
    </row>
    <row r="9" spans="1:10" ht="15.75" thickBot="1">
      <c r="A9" s="273" t="s">
        <v>229</v>
      </c>
      <c r="B9" s="274" t="s">
        <v>230</v>
      </c>
      <c r="C9" s="275"/>
      <c r="D9" s="275"/>
      <c r="E9" s="275"/>
      <c r="F9" s="275"/>
      <c r="G9" s="275"/>
      <c r="H9" s="275"/>
      <c r="I9" s="276"/>
      <c r="J9" s="272"/>
    </row>
    <row r="10" spans="1:10" ht="15">
      <c r="A10" s="277">
        <v>1</v>
      </c>
      <c r="B10" s="278" t="s">
        <v>231</v>
      </c>
      <c r="C10" s="267"/>
      <c r="D10" s="267"/>
      <c r="E10" s="267"/>
      <c r="F10" s="267"/>
      <c r="G10" s="267"/>
      <c r="H10" s="279"/>
      <c r="I10" s="280">
        <v>0.0315</v>
      </c>
      <c r="J10" s="272"/>
    </row>
    <row r="11" spans="1:10" ht="15">
      <c r="A11" s="277">
        <v>2</v>
      </c>
      <c r="B11" s="278" t="s">
        <v>232</v>
      </c>
      <c r="C11" s="267"/>
      <c r="D11" s="267"/>
      <c r="E11" s="267"/>
      <c r="F11" s="267"/>
      <c r="G11" s="267"/>
      <c r="H11" s="267"/>
      <c r="I11" s="280">
        <v>0.008</v>
      </c>
      <c r="J11" s="272"/>
    </row>
    <row r="12" spans="1:10" ht="15">
      <c r="A12" s="277">
        <v>3</v>
      </c>
      <c r="B12" s="278" t="s">
        <v>233</v>
      </c>
      <c r="C12" s="267"/>
      <c r="D12" s="267"/>
      <c r="E12" s="267"/>
      <c r="F12" s="267"/>
      <c r="G12" s="267"/>
      <c r="H12" s="279"/>
      <c r="I12" s="281">
        <v>0.0097</v>
      </c>
      <c r="J12" s="272"/>
    </row>
    <row r="13" spans="1:10" ht="15">
      <c r="A13" s="277">
        <v>4</v>
      </c>
      <c r="B13" s="278" t="s">
        <v>234</v>
      </c>
      <c r="C13" s="267"/>
      <c r="D13" s="267"/>
      <c r="E13" s="267"/>
      <c r="F13" s="267"/>
      <c r="G13" s="267"/>
      <c r="H13" s="279"/>
      <c r="I13" s="280">
        <v>0.0059</v>
      </c>
      <c r="J13" s="272"/>
    </row>
    <row r="14" spans="1:10" ht="15">
      <c r="A14" s="277">
        <v>5</v>
      </c>
      <c r="B14" s="278" t="s">
        <v>235</v>
      </c>
      <c r="C14" s="267"/>
      <c r="D14" s="267"/>
      <c r="E14" s="267"/>
      <c r="F14" s="267"/>
      <c r="G14" s="267"/>
      <c r="H14" s="279"/>
      <c r="I14" s="280">
        <v>0.074</v>
      </c>
      <c r="J14" s="272"/>
    </row>
    <row r="15" spans="1:10" ht="15.75" thickBot="1">
      <c r="A15" s="282">
        <v>6</v>
      </c>
      <c r="B15" s="283" t="s">
        <v>236</v>
      </c>
      <c r="C15" s="284"/>
      <c r="D15" s="284"/>
      <c r="E15" s="284"/>
      <c r="F15" s="284"/>
      <c r="G15" s="284"/>
      <c r="H15" s="285"/>
      <c r="I15" s="286">
        <f>I22</f>
        <v>0.1315</v>
      </c>
      <c r="J15" s="272"/>
    </row>
    <row r="16" spans="1:10" ht="15.75" thickBot="1">
      <c r="A16" s="287"/>
      <c r="B16" s="267"/>
      <c r="C16" s="267"/>
      <c r="D16" s="267"/>
      <c r="E16" s="267"/>
      <c r="F16" s="267"/>
      <c r="G16" s="267"/>
      <c r="H16" s="267"/>
      <c r="I16" s="288"/>
      <c r="J16" s="272"/>
    </row>
    <row r="17" spans="1:10" ht="15.75" thickBot="1">
      <c r="A17" s="273" t="s">
        <v>229</v>
      </c>
      <c r="B17" s="289" t="s">
        <v>237</v>
      </c>
      <c r="C17" s="275"/>
      <c r="D17" s="275"/>
      <c r="E17" s="275"/>
      <c r="F17" s="275"/>
      <c r="G17" s="275"/>
      <c r="H17" s="275"/>
      <c r="I17" s="290"/>
      <c r="J17" s="272"/>
    </row>
    <row r="18" spans="1:10" ht="15">
      <c r="A18" s="291" t="s">
        <v>121</v>
      </c>
      <c r="B18" s="278" t="s">
        <v>158</v>
      </c>
      <c r="C18" s="267"/>
      <c r="D18" s="267"/>
      <c r="E18" s="267"/>
      <c r="F18" s="267"/>
      <c r="G18" s="267"/>
      <c r="H18" s="267"/>
      <c r="I18" s="280">
        <v>0.05</v>
      </c>
      <c r="J18" s="272"/>
    </row>
    <row r="19" spans="1:10" ht="15">
      <c r="A19" s="291" t="s">
        <v>42</v>
      </c>
      <c r="B19" s="278" t="s">
        <v>155</v>
      </c>
      <c r="C19" s="267"/>
      <c r="D19" s="267"/>
      <c r="E19" s="267"/>
      <c r="F19" s="267"/>
      <c r="G19" s="267"/>
      <c r="H19" s="267"/>
      <c r="I19" s="280">
        <v>0.0065</v>
      </c>
      <c r="J19" s="272"/>
    </row>
    <row r="20" spans="1:10" ht="15">
      <c r="A20" s="291" t="s">
        <v>122</v>
      </c>
      <c r="B20" s="278" t="s">
        <v>156</v>
      </c>
      <c r="C20" s="267"/>
      <c r="D20" s="267"/>
      <c r="E20" s="267"/>
      <c r="F20" s="267"/>
      <c r="G20" s="267"/>
      <c r="H20" s="267"/>
      <c r="I20" s="280">
        <v>0.03</v>
      </c>
      <c r="J20" s="272"/>
    </row>
    <row r="21" spans="1:10" ht="15.75" thickBot="1">
      <c r="A21" s="292" t="s">
        <v>238</v>
      </c>
      <c r="B21" s="283" t="s">
        <v>239</v>
      </c>
      <c r="C21" s="284"/>
      <c r="D21" s="284"/>
      <c r="E21" s="284"/>
      <c r="F21" s="284"/>
      <c r="G21" s="284"/>
      <c r="H21" s="284"/>
      <c r="I21" s="293">
        <v>0.045</v>
      </c>
      <c r="J21" s="272"/>
    </row>
    <row r="22" spans="1:10" ht="15.75" thickBot="1">
      <c r="A22" s="294"/>
      <c r="B22" s="267"/>
      <c r="C22" s="267"/>
      <c r="D22" s="267"/>
      <c r="E22" s="267"/>
      <c r="F22" s="267"/>
      <c r="G22" s="295" t="s">
        <v>240</v>
      </c>
      <c r="H22" s="295"/>
      <c r="I22" s="296">
        <f>SUM(I18:I21)</f>
        <v>0.1315</v>
      </c>
      <c r="J22" s="272"/>
    </row>
    <row r="23" spans="1:10" ht="15.75" thickBot="1">
      <c r="A23" s="381" t="s">
        <v>241</v>
      </c>
      <c r="B23" s="382"/>
      <c r="C23" s="382"/>
      <c r="D23" s="382"/>
      <c r="E23" s="382"/>
      <c r="F23" s="382"/>
      <c r="G23" s="382"/>
      <c r="H23" s="382"/>
      <c r="I23" s="383"/>
      <c r="J23" s="272"/>
    </row>
    <row r="24" spans="1:10" ht="58.5" customHeight="1" thickBot="1">
      <c r="A24" s="297"/>
      <c r="B24" s="298"/>
      <c r="C24" s="298"/>
      <c r="D24" s="298"/>
      <c r="E24" s="298"/>
      <c r="F24" s="298"/>
      <c r="G24" s="298"/>
      <c r="H24" s="299"/>
      <c r="I24" s="300">
        <f>ROUND((((1+I10+I11+I12)*(1+I13)*(1+I14))/(1-I15))-1,3)</f>
        <v>0.305</v>
      </c>
      <c r="J24" s="272"/>
    </row>
    <row r="25" spans="1:10" ht="15">
      <c r="A25" s="294"/>
      <c r="B25" s="267"/>
      <c r="C25" s="267"/>
      <c r="D25" s="267"/>
      <c r="E25" s="267"/>
      <c r="F25" s="267"/>
      <c r="G25" s="267"/>
      <c r="H25" s="267"/>
      <c r="I25" s="301"/>
      <c r="J25" s="272"/>
    </row>
    <row r="26" spans="1:10" ht="15">
      <c r="A26" s="302" t="s">
        <v>242</v>
      </c>
      <c r="B26" s="267"/>
      <c r="C26" s="267"/>
      <c r="D26" s="267"/>
      <c r="E26" s="267"/>
      <c r="F26" s="267"/>
      <c r="G26" s="267"/>
      <c r="H26" s="267"/>
      <c r="I26" s="303"/>
      <c r="J26" s="272"/>
    </row>
    <row r="27" spans="1:10" ht="15">
      <c r="A27" s="372" t="s">
        <v>243</v>
      </c>
      <c r="B27" s="373"/>
      <c r="C27" s="373"/>
      <c r="D27" s="373"/>
      <c r="E27" s="373"/>
      <c r="F27" s="373"/>
      <c r="G27" s="373"/>
      <c r="H27" s="373"/>
      <c r="I27" s="374"/>
      <c r="J27" s="272"/>
    </row>
    <row r="28" spans="1:10" ht="15">
      <c r="A28" s="372" t="s">
        <v>244</v>
      </c>
      <c r="B28" s="373"/>
      <c r="C28" s="373"/>
      <c r="D28" s="373"/>
      <c r="E28" s="373"/>
      <c r="F28" s="373"/>
      <c r="G28" s="373"/>
      <c r="H28" s="373"/>
      <c r="I28" s="374"/>
      <c r="J28" s="272"/>
    </row>
    <row r="29" spans="1:10" ht="15">
      <c r="A29" s="372" t="s">
        <v>245</v>
      </c>
      <c r="B29" s="373"/>
      <c r="C29" s="373"/>
      <c r="D29" s="373"/>
      <c r="E29" s="373"/>
      <c r="F29" s="373"/>
      <c r="G29" s="373"/>
      <c r="H29" s="373"/>
      <c r="I29" s="374"/>
      <c r="J29" s="272"/>
    </row>
    <row r="30" spans="1:10" ht="15">
      <c r="A30" s="372" t="s">
        <v>246</v>
      </c>
      <c r="B30" s="373"/>
      <c r="C30" s="373"/>
      <c r="D30" s="373"/>
      <c r="E30" s="373"/>
      <c r="F30" s="373"/>
      <c r="G30" s="373"/>
      <c r="H30" s="373"/>
      <c r="I30" s="374"/>
      <c r="J30" s="272"/>
    </row>
    <row r="31" spans="1:10" ht="15.75" thickBot="1">
      <c r="A31" s="304"/>
      <c r="B31" s="305"/>
      <c r="C31" s="305"/>
      <c r="D31" s="305"/>
      <c r="E31" s="305"/>
      <c r="F31" s="305"/>
      <c r="G31" s="305"/>
      <c r="H31" s="305"/>
      <c r="I31" s="306"/>
      <c r="J31" s="272"/>
    </row>
    <row r="32" spans="1:10" ht="15">
      <c r="A32" s="380"/>
      <c r="B32" s="380"/>
      <c r="C32" s="380"/>
      <c r="D32" s="380"/>
      <c r="E32" s="380"/>
      <c r="F32" s="380"/>
      <c r="G32" s="380"/>
      <c r="H32" s="380"/>
      <c r="I32" s="380"/>
      <c r="J32" s="272"/>
    </row>
    <row r="36" spans="3:7" ht="15">
      <c r="C36" s="71"/>
      <c r="D36" s="71"/>
      <c r="E36" s="71"/>
      <c r="F36" s="71"/>
      <c r="G36" s="71"/>
    </row>
    <row r="37" spans="3:7" ht="15">
      <c r="C37" s="99"/>
      <c r="D37" s="99"/>
      <c r="E37" s="110"/>
      <c r="F37" s="99"/>
      <c r="G37" s="99"/>
    </row>
    <row r="38" spans="3:7" ht="15">
      <c r="C38" s="99"/>
      <c r="D38" s="99"/>
      <c r="E38" s="331" t="s">
        <v>261</v>
      </c>
      <c r="F38" s="99"/>
      <c r="G38" s="99"/>
    </row>
    <row r="39" spans="3:7" ht="18.75">
      <c r="C39" s="99"/>
      <c r="D39" s="99"/>
      <c r="E39" s="332" t="s">
        <v>247</v>
      </c>
      <c r="F39" s="99"/>
      <c r="G39" s="99"/>
    </row>
    <row r="40" spans="3:7" ht="15">
      <c r="C40" s="99"/>
      <c r="D40" s="99"/>
      <c r="E40" s="333" t="s">
        <v>260</v>
      </c>
      <c r="F40" s="99"/>
      <c r="G40" s="99"/>
    </row>
  </sheetData>
  <mergeCells count="13">
    <mergeCell ref="A28:I28"/>
    <mergeCell ref="A29:I29"/>
    <mergeCell ref="A30:I30"/>
    <mergeCell ref="A32:I32"/>
    <mergeCell ref="A23:I23"/>
    <mergeCell ref="A5:I5"/>
    <mergeCell ref="A6:C6"/>
    <mergeCell ref="E6:I6"/>
    <mergeCell ref="A27:I27"/>
    <mergeCell ref="A3:I3"/>
    <mergeCell ref="A7:C7"/>
    <mergeCell ref="E7:I7"/>
    <mergeCell ref="A8:H8"/>
  </mergeCells>
  <printOptions/>
  <pageMargins left="0.24" right="0.24" top="0.32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2019-09-17T12:37:30Z</dcterms:modified>
  <cp:category/>
  <cp:version/>
  <cp:contentType/>
  <cp:contentStatus/>
</cp:coreProperties>
</file>