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 filterPrivacy="1" defaultThemeVersion="124226"/>
  <bookViews>
    <workbookView xWindow="0" yWindow="900" windowWidth="14430" windowHeight="9495" tabRatio="834" activeTab="0"/>
  </bookViews>
  <sheets>
    <sheet name="SER.PRE.1.0" sheetId="13" r:id="rId1"/>
    <sheet name="ADMINISTRAÇÃO. 2.0" sheetId="27" r:id="rId2"/>
    <sheet name="PAV.3.0" sheetId="15" r:id="rId3"/>
    <sheet name="URB. 4.0" sheetId="16" r:id="rId4"/>
    <sheet name="PLAY. 5.0 " sheetId="25" r:id="rId5"/>
    <sheet name="Serviço final 7.0" sheetId="20" r:id="rId6"/>
    <sheet name="Inst. Elétricas 6.0" sheetId="23" r:id="rId7"/>
    <sheet name="Orçamento" sheetId="1" r:id="rId8"/>
  </sheets>
  <externalReferences>
    <externalReference r:id="rId11"/>
  </externalReferences>
  <definedNames>
    <definedName name="_xlnm.Print_Area" localSheetId="1">'ADMINISTRAÇÃO. 2.0'!$A$1:$K$22</definedName>
    <definedName name="_xlnm.Print_Area" localSheetId="6">'Inst. Elétricas 6.0'!$A$1:$I$22</definedName>
    <definedName name="_xlnm.Print_Area" localSheetId="7">'Orçamento'!$A$1:$J$46</definedName>
    <definedName name="_xlnm.Print_Area" localSheetId="2">'PAV.3.0'!$A$1:$J$39</definedName>
    <definedName name="_xlnm.Print_Area" localSheetId="4">'PLAY. 5.0 '!$A$1:$L$109</definedName>
    <definedName name="_xlnm.Print_Area" localSheetId="0">'SER.PRE.1.0'!$A$1:$K$31</definedName>
    <definedName name="_xlnm.Print_Area" localSheetId="5">'Serviço final 7.0'!$A$1:$I$14</definedName>
    <definedName name="_xlnm.Print_Area" localSheetId="3">'URB. 4.0'!$A$1:$L$57</definedName>
    <definedName name="_xlnm.Print_Titles" localSheetId="7">'Orçamento'!$7:$7</definedName>
  </definedNames>
  <calcPr calcId="152511"/>
</workbook>
</file>

<file path=xl/sharedStrings.xml><?xml version="1.0" encoding="utf-8"?>
<sst xmlns="http://schemas.openxmlformats.org/spreadsheetml/2006/main" count="506" uniqueCount="219">
  <si>
    <t>ITEM</t>
  </si>
  <si>
    <t>DESCRIÇÃO DOS SERVIÇOS</t>
  </si>
  <si>
    <t>UNID.</t>
  </si>
  <si>
    <t>QUANT.</t>
  </si>
  <si>
    <t>1.1</t>
  </si>
  <si>
    <t>SERVIÇOS INICIAIS</t>
  </si>
  <si>
    <t>m²</t>
  </si>
  <si>
    <t>m³</t>
  </si>
  <si>
    <t>SERVIÇOS FINAIS</t>
  </si>
  <si>
    <t>TOTAL GERAL</t>
  </si>
  <si>
    <t>TABELA</t>
  </si>
  <si>
    <t>CÓDIGO</t>
  </si>
  <si>
    <t xml:space="preserve">PR. UNIT.(R$) </t>
  </si>
  <si>
    <t xml:space="preserve">PR. UNIT. C/ BDI(R$) </t>
  </si>
  <si>
    <t xml:space="preserve">VALOR TOTAL (R$) </t>
  </si>
  <si>
    <t>und</t>
  </si>
  <si>
    <t>SINAPI</t>
  </si>
  <si>
    <t>2.1</t>
  </si>
  <si>
    <t>m</t>
  </si>
  <si>
    <t>6.2</t>
  </si>
  <si>
    <t>TOTAL</t>
  </si>
  <si>
    <t>RESP. TEC.:MARUZA BAPTISTA CAU A 28510-2-PA</t>
  </si>
  <si>
    <t>x</t>
  </si>
  <si>
    <t>=</t>
  </si>
  <si>
    <t>6.1</t>
  </si>
  <si>
    <t>6.3</t>
  </si>
  <si>
    <t>1.2</t>
  </si>
  <si>
    <t>Placa de Obra</t>
  </si>
  <si>
    <t>PO=</t>
  </si>
  <si>
    <t>LO=</t>
  </si>
  <si>
    <t>INSTALAÇÕES ELÉTRICAS - PRAÇA</t>
  </si>
  <si>
    <t>6.4</t>
  </si>
  <si>
    <t>A total=</t>
  </si>
  <si>
    <t>L=</t>
  </si>
  <si>
    <t>comp.</t>
  </si>
  <si>
    <t>M³</t>
  </si>
  <si>
    <t>4.1</t>
  </si>
  <si>
    <t>5.1</t>
  </si>
  <si>
    <t>Arbustos=</t>
  </si>
  <si>
    <t>PLANTIO DE ARBUSTO COM ALTURA 50 A 100CM, EM CAVA DE 60X60X60CM</t>
  </si>
  <si>
    <t xml:space="preserve"> URBANIZAÇÃO</t>
  </si>
  <si>
    <t xml:space="preserve">PAVIMENTAÇÃO </t>
  </si>
  <si>
    <t>3.1</t>
  </si>
  <si>
    <t>URBANIZAÇÃO</t>
  </si>
  <si>
    <t>M²</t>
  </si>
  <si>
    <t>total.</t>
  </si>
  <si>
    <t>alt. + 0.10</t>
  </si>
  <si>
    <t>larg. + 0.10</t>
  </si>
  <si>
    <t>TOTAL=</t>
  </si>
  <si>
    <t>1.</t>
  </si>
  <si>
    <t>larg</t>
  </si>
  <si>
    <t>largura</t>
  </si>
  <si>
    <t>altura</t>
  </si>
  <si>
    <t>comprimento</t>
  </si>
  <si>
    <t>total</t>
  </si>
  <si>
    <t>FUNDACAO DA LIXEIRA</t>
  </si>
  <si>
    <t>FUNDAÇÃO DA LIXEIRA</t>
  </si>
  <si>
    <t xml:space="preserve"> valas por lixeira</t>
  </si>
  <si>
    <t xml:space="preserve"> quant. De lixeira</t>
  </si>
  <si>
    <t>1.3</t>
  </si>
  <si>
    <t>ÁREA TOTAL =</t>
  </si>
  <si>
    <t>Árvores=</t>
  </si>
  <si>
    <t>C=</t>
  </si>
  <si>
    <t xml:space="preserve"> quant. de lixeiras</t>
  </si>
  <si>
    <t>Placa da obra em chapa galvanizada</t>
  </si>
  <si>
    <t>SEDOP</t>
  </si>
  <si>
    <t>010004</t>
  </si>
  <si>
    <t>PORCENTAGEM</t>
  </si>
  <si>
    <t>Barracão de madeira (incl. instalações)</t>
  </si>
  <si>
    <t>010767</t>
  </si>
  <si>
    <t>área total do terreno</t>
  </si>
  <si>
    <t xml:space="preserve"> área conforme demarcação do projeto</t>
  </si>
  <si>
    <t>130492</t>
  </si>
  <si>
    <t>Calçada (incl.alicerce, baldrame e concreto c/ junta seca)</t>
  </si>
  <si>
    <t>Plantio de grama (incl. terra preta)</t>
  </si>
  <si>
    <t>LIXEIRAS=</t>
  </si>
  <si>
    <t>050196</t>
  </si>
  <si>
    <t>Concreto ciclópico c/ pedra preta</t>
  </si>
  <si>
    <t>030010</t>
  </si>
  <si>
    <t>Escavação manual ate 1.50m de profundidade</t>
  </si>
  <si>
    <t>050035</t>
  </si>
  <si>
    <t>Formas para concreto em chapa de madeira compensada resinada e=15mm (REAP 2x)</t>
  </si>
  <si>
    <t>altura da forma</t>
  </si>
  <si>
    <t xml:space="preserve"> quant. De blocos por lixeira</t>
  </si>
  <si>
    <t>quantidade lixeira</t>
  </si>
  <si>
    <t>PREFEITURA MUNICIPAL DE PLACAS /PA</t>
  </si>
  <si>
    <t>3.2</t>
  </si>
  <si>
    <t>área total</t>
  </si>
  <si>
    <t>4.2</t>
  </si>
  <si>
    <t>250532</t>
  </si>
  <si>
    <t>Banco em concreto c/2 mod.2,75x0,4m (det.12)</t>
  </si>
  <si>
    <t xml:space="preserve">BANCOS EM CONCRETO </t>
  </si>
  <si>
    <t xml:space="preserve">quantidade de BANCOS conforme projeto </t>
  </si>
  <si>
    <t xml:space="preserve">largura </t>
  </si>
  <si>
    <t>LIMPEZA GERAL E ENTREGA DA OBRA</t>
  </si>
  <si>
    <t>PREFEITURA MUNICIPAL DE OURÉM /PA</t>
  </si>
  <si>
    <t>PLANTIO DE ARVORE REGIONAL, ALTURA MAIOR QUE 2,00M, EM CAVAS DE 80X80X80 CM</t>
  </si>
  <si>
    <t>73967/002</t>
  </si>
  <si>
    <t>MEMÓRIA DE CÁLCULO 3</t>
  </si>
  <si>
    <t>MEMÓRIA DE CÁLCULO 2</t>
  </si>
  <si>
    <t>MEMÓRIA DE CÁLCULO 1</t>
  </si>
  <si>
    <t>Conjunto ilum. tipo petala c/2 lamp. v. mercurio/poste de aço</t>
  </si>
  <si>
    <t>Caixa em alvenaria de 60x60x60cm c/ tpo. concreto</t>
  </si>
  <si>
    <t>MEMÓRIA DE CÁLCULO 5</t>
  </si>
  <si>
    <t>Rele fotoeletrico</t>
  </si>
  <si>
    <t>perim. da forma</t>
  </si>
  <si>
    <t>SERVIÇOS PRELIMINARES</t>
  </si>
  <si>
    <t>010009</t>
  </si>
  <si>
    <t>Locação da obra a trena</t>
  </si>
  <si>
    <t>SEDOP/PA. DATA BASE: SETEMBRO 2017</t>
  </si>
  <si>
    <t>Grama</t>
  </si>
  <si>
    <t>-</t>
  </si>
  <si>
    <t>área de grama</t>
  </si>
  <si>
    <t>área total de calçadas</t>
  </si>
  <si>
    <t xml:space="preserve">área total </t>
  </si>
  <si>
    <t>Grama 1=</t>
  </si>
  <si>
    <t>Grama 2=</t>
  </si>
  <si>
    <t>Grama 3=</t>
  </si>
  <si>
    <t>Grama 4=</t>
  </si>
  <si>
    <t>2.2</t>
  </si>
  <si>
    <t>130728</t>
  </si>
  <si>
    <t>Piso Tátil direcional na cor amarelo 25x25 (16 unidades)</t>
  </si>
  <si>
    <t>quant. de placas</t>
  </si>
  <si>
    <t>quant. De rampas</t>
  </si>
  <si>
    <t>P.T=</t>
  </si>
  <si>
    <t>ÁREA DE PISO TÁTIL</t>
  </si>
  <si>
    <t>MEMÓRIA DE CÁLCULO 4</t>
  </si>
  <si>
    <t>OBRA: CONSTRUÇÃO DA PRAÇA DA VILA ARRAIAL DO CAETÉ</t>
  </si>
  <si>
    <t>LOCAL: PA-124, EM FRENTE A ESCOLA IRMÃ SANCHA, OURÉM - PA</t>
  </si>
  <si>
    <t>Grama 5=</t>
  </si>
  <si>
    <t>Grama 6=</t>
  </si>
  <si>
    <t>Rampas novas</t>
  </si>
  <si>
    <t>Rampa existente</t>
  </si>
  <si>
    <t>LF=</t>
  </si>
  <si>
    <t>PLAYGROUND</t>
  </si>
  <si>
    <t>5.2</t>
  </si>
  <si>
    <t>FUNDAÇÃO</t>
  </si>
  <si>
    <t>EQUIPAMENTOS</t>
  </si>
  <si>
    <t>COTAÇÃO 01</t>
  </si>
  <si>
    <t>Carrossel Simples</t>
  </si>
  <si>
    <t>un</t>
  </si>
  <si>
    <t>Escorregador Simples</t>
  </si>
  <si>
    <t>Gangorra Dupla</t>
  </si>
  <si>
    <t>MEMÓRIA DE CÁLCULO 6</t>
  </si>
  <si>
    <t xml:space="preserve"> Escorregador</t>
  </si>
  <si>
    <t>Larg. + 0.10/m</t>
  </si>
  <si>
    <t>Comp. + 0.10/m</t>
  </si>
  <si>
    <t>Altura</t>
  </si>
  <si>
    <t>quant. /un</t>
  </si>
  <si>
    <t>total/m³</t>
  </si>
  <si>
    <t>volume total por escorrega. M³</t>
  </si>
  <si>
    <t>quantidade de escorrega.</t>
  </si>
  <si>
    <t>volume total</t>
  </si>
  <si>
    <t xml:space="preserve"> Carrossel </t>
  </si>
  <si>
    <t>volume total por carrossel. M³</t>
  </si>
  <si>
    <t>quantidade de carrossel.</t>
  </si>
  <si>
    <t>Gangorra dupla</t>
  </si>
  <si>
    <t>volume total por gangorra. M³</t>
  </si>
  <si>
    <t>quantidade de gangorra.</t>
  </si>
  <si>
    <t>Escorregador</t>
  </si>
  <si>
    <t>perim. Da forma/m</t>
  </si>
  <si>
    <t>ALTURA/m</t>
  </si>
  <si>
    <t>quant./un</t>
  </si>
  <si>
    <t>(0,2+,2+0,20+,2)</t>
  </si>
  <si>
    <t>áre de forma por escorregador.</t>
  </si>
  <si>
    <t>quantidade de escorregador</t>
  </si>
  <si>
    <t>Carrossel</t>
  </si>
  <si>
    <t>(0,3+0,3+0,30+0,3)</t>
  </si>
  <si>
    <t>áre de forma por carrossel.</t>
  </si>
  <si>
    <t>quantidade de carrossel</t>
  </si>
  <si>
    <t>Gangorra</t>
  </si>
  <si>
    <t>áre de forma por Gangorra.</t>
  </si>
  <si>
    <t>quantidade de Gangorra</t>
  </si>
  <si>
    <t>altura/m</t>
  </si>
  <si>
    <t>largura/m</t>
  </si>
  <si>
    <t>comprimento/m</t>
  </si>
  <si>
    <t>quantidadE/un</t>
  </si>
  <si>
    <t>vol. de concreto por escorregador.</t>
  </si>
  <si>
    <t>quantidade/un</t>
  </si>
  <si>
    <t>vol. de concreto por carrossel.</t>
  </si>
  <si>
    <t>quantidade de gangorras</t>
  </si>
  <si>
    <t>REPASSE</t>
  </si>
  <si>
    <t>quantidade de arbustos conforme projeto de urbanização</t>
  </si>
  <si>
    <t>CONTRA</t>
  </si>
  <si>
    <t xml:space="preserve"> PASSOU</t>
  </si>
  <si>
    <t>Eletroduto PVC de 1"</t>
  </si>
  <si>
    <t>M</t>
  </si>
  <si>
    <t>Lixeira em madeira c/ estrutura tubular em aço</t>
  </si>
  <si>
    <t>calçada</t>
  </si>
  <si>
    <t>Licenças e taxas da obra (acima de 500m2)</t>
  </si>
  <si>
    <t>1.4</t>
  </si>
  <si>
    <t>cj</t>
  </si>
  <si>
    <t>010000</t>
  </si>
  <si>
    <t>ENGENHEIRO CIVIL DE OBRA SENIOR COM ENCARGOS COMPLEMENTARES</t>
  </si>
  <si>
    <t>90779</t>
  </si>
  <si>
    <t>AMINISTRAÇÃO DE OBRA</t>
  </si>
  <si>
    <t>H</t>
  </si>
  <si>
    <t>90776</t>
  </si>
  <si>
    <t>ENCARREGADO GERAL COM ENCARGOS COMPLEMENTARES</t>
  </si>
  <si>
    <t>4.3</t>
  </si>
  <si>
    <t>4.4</t>
  </si>
  <si>
    <t>4.4.1</t>
  </si>
  <si>
    <t>4.4.1.1</t>
  </si>
  <si>
    <t>4.4.1.2</t>
  </si>
  <si>
    <t>4.4.1.3</t>
  </si>
  <si>
    <t>4.5</t>
  </si>
  <si>
    <t>4.5.1</t>
  </si>
  <si>
    <t>5.1.1</t>
  </si>
  <si>
    <t>5.1.2</t>
  </si>
  <si>
    <t>5.1.3</t>
  </si>
  <si>
    <t>5.2.1</t>
  </si>
  <si>
    <t>5.2.2</t>
  </si>
  <si>
    <t>5.2.3</t>
  </si>
  <si>
    <t>7.1</t>
  </si>
  <si>
    <t>HORAS</t>
  </si>
  <si>
    <t>X</t>
  </si>
  <si>
    <t>DIAS POR MÊS</t>
  </si>
  <si>
    <t>MÊS</t>
  </si>
  <si>
    <t>BDI : 28,82%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</si>
</sst>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#,##0.0;[Red]\-#,##0.0"/>
    <numFmt numFmtId="166" formatCode="_(* #,##0_);_(* \(#,##0\);_(* &quot;-&quot;??_);_(@_)"/>
    <numFmt numFmtId="167" formatCode="_-&quot;R$&quot;\ * #,##0.0_-;\-&quot;R$&quot;\ * #,##0.0_-;_-&quot;R$&quot;\ * &quot;-&quot;??_-;_-@_-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name val="Arial"/>
      <family val="2"/>
    </font>
    <font>
      <sz val="11"/>
      <name val="Calibri"/>
      <family val="2"/>
      <scheme val="minor"/>
    </font>
    <font>
      <sz val="11"/>
      <name val="Arial"/>
      <family val="2"/>
    </font>
    <font>
      <sz val="9"/>
      <name val="Arial"/>
      <family val="2"/>
    </font>
    <font>
      <u val="single"/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</fonts>
  <fills count="8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/>
      <right/>
      <top style="medium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medium"/>
      <right/>
      <top/>
      <bottom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hair"/>
    </border>
    <border>
      <left/>
      <right style="thin"/>
      <top style="thin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medium"/>
      <bottom style="medium"/>
    </border>
    <border>
      <left style="medium"/>
      <right/>
      <top style="medium"/>
      <bottom/>
    </border>
    <border>
      <left style="thin"/>
      <right/>
      <top/>
      <bottom style="hair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/>
      <bottom style="hair"/>
    </border>
    <border>
      <left style="thin"/>
      <right/>
      <top/>
      <bottom/>
    </border>
    <border>
      <left style="thin"/>
      <right style="medium"/>
      <top style="medium"/>
      <bottom style="medium"/>
    </border>
    <border>
      <left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/>
      <top/>
      <bottom style="thin"/>
    </border>
    <border>
      <left/>
      <right style="thin"/>
      <top style="medium"/>
      <bottom style="medium"/>
    </border>
    <border>
      <left/>
      <right style="thin"/>
      <top/>
      <bottom/>
    </border>
    <border>
      <left/>
      <right style="thin"/>
      <top/>
      <bottom style="thin"/>
    </border>
  </borders>
  <cellStyleXfs count="3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83">
    <xf numFmtId="0" fontId="0" fillId="0" borderId="0" xfId="0"/>
    <xf numFmtId="0" fontId="1" fillId="0" borderId="0" xfId="0" applyNumberFormat="1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4" fillId="0" borderId="0" xfId="0" applyFont="1" applyAlignment="1">
      <alignment wrapText="1"/>
    </xf>
    <xf numFmtId="40" fontId="1" fillId="2" borderId="0" xfId="25" applyNumberFormat="1" applyFont="1" applyFill="1" applyBorder="1" applyAlignment="1">
      <alignment horizontal="center"/>
      <protection/>
    </xf>
    <xf numFmtId="40" fontId="2" fillId="2" borderId="0" xfId="25" applyNumberFormat="1" applyFont="1" applyFill="1" applyBorder="1" applyAlignment="1">
      <alignment horizontal="left"/>
      <protection/>
    </xf>
    <xf numFmtId="0" fontId="6" fillId="2" borderId="0" xfId="0" applyFont="1" applyFill="1" applyBorder="1" applyAlignment="1">
      <alignment horizontal="center" vertical="center" wrapText="1"/>
    </xf>
    <xf numFmtId="40" fontId="6" fillId="2" borderId="0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40" fontId="6" fillId="2" borderId="0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40" fontId="6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Border="1" applyAlignment="1">
      <alignment wrapText="1"/>
    </xf>
    <xf numFmtId="0" fontId="4" fillId="0" borderId="0" xfId="0" applyFont="1" applyBorder="1" applyAlignment="1">
      <alignment wrapText="1"/>
    </xf>
    <xf numFmtId="40" fontId="1" fillId="2" borderId="0" xfId="25" applyNumberFormat="1" applyFill="1" applyAlignment="1">
      <alignment horizontal="center"/>
      <protection/>
    </xf>
    <xf numFmtId="40" fontId="2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ill="1" applyBorder="1" applyAlignment="1">
      <alignment horizontal="left"/>
      <protection/>
    </xf>
    <xf numFmtId="40" fontId="1" fillId="2" borderId="0" xfId="25" applyNumberFormat="1" applyFill="1" applyBorder="1" applyAlignment="1">
      <alignment horizontal="center"/>
      <protection/>
    </xf>
    <xf numFmtId="40" fontId="1" fillId="2" borderId="0" xfId="25" applyNumberFormat="1" applyFont="1" applyFill="1" applyBorder="1" applyAlignment="1">
      <alignment horizontal="left"/>
      <protection/>
    </xf>
    <xf numFmtId="40" fontId="1" fillId="2" borderId="0" xfId="25" applyNumberFormat="1" applyFill="1" applyAlignment="1">
      <alignment horizontal="left"/>
      <protection/>
    </xf>
    <xf numFmtId="38" fontId="2" fillId="2" borderId="0" xfId="25" applyNumberFormat="1" applyFont="1" applyFill="1" applyBorder="1" applyAlignment="1">
      <alignment horizontal="center"/>
      <protection/>
    </xf>
    <xf numFmtId="0" fontId="0" fillId="0" borderId="0" xfId="0" applyBorder="1"/>
    <xf numFmtId="0" fontId="0" fillId="2" borderId="0" xfId="0" applyFill="1"/>
    <xf numFmtId="40" fontId="1" fillId="2" borderId="0" xfId="29" applyNumberFormat="1" applyFont="1" applyFill="1" applyBorder="1" applyAlignment="1">
      <alignment horizontal="center"/>
      <protection/>
    </xf>
    <xf numFmtId="40" fontId="1" fillId="4" borderId="2" xfId="25" applyNumberFormat="1" applyFont="1" applyFill="1" applyBorder="1" applyAlignment="1">
      <alignment horizontal="center"/>
      <protection/>
    </xf>
    <xf numFmtId="40" fontId="1" fillId="4" borderId="3" xfId="29" applyNumberFormat="1" applyFont="1" applyFill="1" applyBorder="1" applyAlignment="1">
      <alignment horizontal="center"/>
      <protection/>
    </xf>
    <xf numFmtId="4" fontId="1" fillId="2" borderId="4" xfId="0" applyNumberFormat="1" applyFont="1" applyFill="1" applyBorder="1" applyAlignment="1">
      <alignment horizontal="left" vertical="center" wrapText="1"/>
    </xf>
    <xf numFmtId="40" fontId="1" fillId="2" borderId="0" xfId="25" applyNumberFormat="1" applyFont="1" applyFill="1" applyAlignment="1">
      <alignment horizontal="center"/>
      <protection/>
    </xf>
    <xf numFmtId="40" fontId="1" fillId="4" borderId="3" xfId="25" applyNumberFormat="1" applyFont="1" applyFill="1" applyBorder="1" applyAlignment="1">
      <alignment horizontal="center"/>
      <protection/>
    </xf>
    <xf numFmtId="4" fontId="2" fillId="2" borderId="0" xfId="0" applyNumberFormat="1" applyFont="1" applyFill="1" applyBorder="1" applyAlignment="1">
      <alignment horizontal="left" vertical="center"/>
    </xf>
    <xf numFmtId="40" fontId="1" fillId="4" borderId="5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left"/>
      <protection/>
    </xf>
    <xf numFmtId="40" fontId="1" fillId="2" borderId="0" xfId="29" applyNumberFormat="1" applyFont="1" applyFill="1" applyAlignment="1">
      <alignment horizontal="center" vertical="center"/>
      <protection/>
    </xf>
    <xf numFmtId="165" fontId="1" fillId="2" borderId="0" xfId="29" applyNumberFormat="1" applyFont="1" applyFill="1" applyAlignment="1">
      <alignment horizontal="center"/>
      <protection/>
    </xf>
    <xf numFmtId="40" fontId="1" fillId="2" borderId="0" xfId="29" applyNumberFormat="1" applyFont="1" applyFill="1" applyAlignment="1">
      <alignment horizontal="right"/>
      <protection/>
    </xf>
    <xf numFmtId="0" fontId="1" fillId="2" borderId="0" xfId="0" applyFont="1" applyFill="1"/>
    <xf numFmtId="49" fontId="2" fillId="0" borderId="0" xfId="22" applyNumberFormat="1" applyFont="1" applyFill="1" applyBorder="1" applyAlignment="1" applyProtection="1">
      <alignment horizontal="center"/>
      <protection/>
    </xf>
    <xf numFmtId="2" fontId="1" fillId="0" borderId="0" xfId="0" applyNumberFormat="1" applyFont="1"/>
    <xf numFmtId="40" fontId="1" fillId="4" borderId="2" xfId="29" applyNumberFormat="1" applyFont="1" applyFill="1" applyBorder="1" applyAlignment="1">
      <alignment horizontal="center"/>
      <protection/>
    </xf>
    <xf numFmtId="2" fontId="1" fillId="2" borderId="0" xfId="0" applyNumberFormat="1" applyFont="1" applyFill="1"/>
    <xf numFmtId="2" fontId="1" fillId="2" borderId="0" xfId="0" applyNumberFormat="1" applyFont="1" applyFill="1" applyBorder="1"/>
    <xf numFmtId="40" fontId="2" fillId="2" borderId="0" xfId="29" applyNumberFormat="1" applyFont="1" applyFill="1" applyBorder="1" applyAlignment="1">
      <alignment horizontal="center"/>
      <protection/>
    </xf>
    <xf numFmtId="0" fontId="0" fillId="0" borderId="0" xfId="0" applyAlignment="1">
      <alignment horizontal="right"/>
    </xf>
    <xf numFmtId="40" fontId="2" fillId="2" borderId="0" xfId="25" applyNumberFormat="1" applyFont="1" applyFill="1" applyAlignment="1">
      <alignment horizontal="left"/>
      <protection/>
    </xf>
    <xf numFmtId="40" fontId="1" fillId="2" borderId="0" xfId="25" applyNumberFormat="1" applyFont="1" applyFill="1" applyAlignment="1">
      <alignment horizontal="left"/>
      <protection/>
    </xf>
    <xf numFmtId="40" fontId="1" fillId="2" borderId="0" xfId="29" applyNumberFormat="1" applyFont="1" applyFill="1" applyAlignment="1">
      <alignment vertical="center" wrapText="1"/>
      <protection/>
    </xf>
    <xf numFmtId="40" fontId="1" fillId="2" borderId="0" xfId="29" applyNumberFormat="1" applyFont="1" applyFill="1" applyAlignment="1">
      <alignment horizontal="center" wrapText="1"/>
      <protection/>
    </xf>
    <xf numFmtId="40" fontId="2" fillId="2" borderId="0" xfId="25" applyNumberFormat="1" applyFont="1" applyFill="1" applyBorder="1" applyAlignment="1">
      <alignment horizontal="center" vertical="center"/>
      <protection/>
    </xf>
    <xf numFmtId="40" fontId="1" fillId="2" borderId="0" xfId="29" applyNumberFormat="1" applyFont="1" applyFill="1" applyAlignment="1">
      <alignment horizontal="center"/>
      <protection/>
    </xf>
    <xf numFmtId="40" fontId="2" fillId="2" borderId="0" xfId="25" applyNumberFormat="1" applyFont="1" applyFill="1" applyBorder="1" applyAlignment="1">
      <alignment vertical="center"/>
      <protection/>
    </xf>
    <xf numFmtId="40" fontId="2" fillId="2" borderId="0" xfId="25" applyNumberFormat="1" applyFont="1" applyFill="1" applyBorder="1" applyAlignment="1">
      <alignment horizontal="left" vertical="center"/>
      <protection/>
    </xf>
    <xf numFmtId="40" fontId="1" fillId="2" borderId="0" xfId="25" applyNumberFormat="1" applyFont="1" applyFill="1" applyBorder="1" applyAlignment="1">
      <alignment vertical="center" wrapText="1"/>
      <protection/>
    </xf>
    <xf numFmtId="0" fontId="1" fillId="0" borderId="4" xfId="0" applyFont="1" applyFill="1" applyBorder="1" applyAlignment="1" applyProtection="1">
      <alignment horizontal="center" vertical="center" wrapText="1"/>
      <protection/>
    </xf>
    <xf numFmtId="0" fontId="5" fillId="0" borderId="0" xfId="0" applyFont="1"/>
    <xf numFmtId="40" fontId="2" fillId="2" borderId="0" xfId="25" applyNumberFormat="1" applyFont="1" applyFill="1" applyBorder="1" applyAlignment="1">
      <alignment wrapText="1"/>
      <protection/>
    </xf>
    <xf numFmtId="0" fontId="5" fillId="0" borderId="0" xfId="0" applyFont="1" applyBorder="1"/>
    <xf numFmtId="0" fontId="0" fillId="0" borderId="0" xfId="0" applyAlignment="1">
      <alignment/>
    </xf>
    <xf numFmtId="0" fontId="1" fillId="2" borderId="4" xfId="22" applyFont="1" applyFill="1" applyBorder="1" applyAlignment="1">
      <alignment horizontal="left" vertical="center" wrapText="1"/>
      <protection/>
    </xf>
    <xf numFmtId="40" fontId="1" fillId="2" borderId="0" xfId="29" applyNumberFormat="1" applyFont="1" applyFill="1" applyAlignment="1">
      <alignment horizontal="right" vertical="center"/>
      <protection/>
    </xf>
    <xf numFmtId="0" fontId="11" fillId="2" borderId="0" xfId="0" applyFont="1" applyFill="1" applyBorder="1"/>
    <xf numFmtId="0" fontId="11" fillId="2" borderId="0" xfId="0" applyFont="1" applyFill="1" applyBorder="1" applyAlignment="1">
      <alignment/>
    </xf>
    <xf numFmtId="0" fontId="11" fillId="0" borderId="0" xfId="0" applyFont="1"/>
    <xf numFmtId="0" fontId="11" fillId="2" borderId="0" xfId="0" applyFont="1" applyFill="1"/>
    <xf numFmtId="0" fontId="11" fillId="0" borderId="0" xfId="0" applyFont="1" applyAlignment="1">
      <alignment/>
    </xf>
    <xf numFmtId="0" fontId="11" fillId="2" borderId="0" xfId="0" applyFont="1" applyFill="1" applyBorder="1" applyAlignment="1">
      <alignment horizontal="left" vertical="top"/>
    </xf>
    <xf numFmtId="0" fontId="12" fillId="2" borderId="0" xfId="0" applyFont="1" applyFill="1"/>
    <xf numFmtId="0" fontId="12" fillId="2" borderId="0" xfId="0" applyFont="1" applyFill="1" applyAlignment="1">
      <alignment/>
    </xf>
    <xf numFmtId="0" fontId="12" fillId="2" borderId="0" xfId="0" applyFont="1" applyFill="1" applyBorder="1"/>
    <xf numFmtId="0" fontId="12" fillId="2" borderId="0" xfId="0" applyFont="1" applyFill="1" applyBorder="1" applyAlignment="1">
      <alignment/>
    </xf>
    <xf numFmtId="0" fontId="12" fillId="2" borderId="0" xfId="0" applyFont="1" applyFill="1" applyBorder="1" applyAlignment="1">
      <alignment horizontal="center"/>
    </xf>
    <xf numFmtId="0" fontId="12" fillId="2" borderId="0" xfId="0" applyFont="1" applyFill="1" applyBorder="1" applyAlignment="1">
      <alignment vertical="top" wrapText="1"/>
    </xf>
    <xf numFmtId="0" fontId="12" fillId="2" borderId="0" xfId="0" applyFont="1" applyFill="1" applyBorder="1" applyAlignment="1">
      <alignment horizontal="center" vertical="center"/>
    </xf>
    <xf numFmtId="40" fontId="2" fillId="2" borderId="0" xfId="25" applyNumberFormat="1" applyFont="1" applyFill="1" applyBorder="1" applyAlignment="1">
      <alignment horizontal="left" wrapText="1"/>
      <protection/>
    </xf>
    <xf numFmtId="40" fontId="2" fillId="2" borderId="0" xfId="25" applyNumberFormat="1" applyFont="1" applyFill="1" applyBorder="1" applyAlignment="1">
      <alignment horizontal="center" wrapText="1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1" fillId="4" borderId="2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0" fontId="1" fillId="0" borderId="6" xfId="22" applyFont="1" applyBorder="1" applyAlignment="1">
      <alignment horizontal="center" vertical="center"/>
      <protection/>
    </xf>
    <xf numFmtId="0" fontId="1" fillId="2" borderId="6" xfId="22" applyFont="1" applyFill="1" applyBorder="1" applyAlignment="1">
      <alignment horizontal="left" vertical="center"/>
      <protection/>
    </xf>
    <xf numFmtId="0" fontId="1" fillId="0" borderId="6" xfId="0" applyFont="1" applyFill="1" applyBorder="1" applyAlignment="1" applyProtection="1">
      <alignment horizontal="center" vertical="center" wrapText="1"/>
      <protection/>
    </xf>
    <xf numFmtId="0" fontId="2" fillId="2" borderId="5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 applyProtection="1">
      <alignment horizontal="center" vertical="center" wrapText="1"/>
      <protection/>
    </xf>
    <xf numFmtId="49" fontId="2" fillId="2" borderId="5" xfId="0" applyNumberFormat="1" applyFont="1" applyFill="1" applyBorder="1" applyAlignment="1" applyProtection="1">
      <alignment horizontal="center" vertical="center" wrapText="1"/>
      <protection/>
    </xf>
    <xf numFmtId="165" fontId="1" fillId="2" borderId="0" xfId="29" applyNumberFormat="1" applyFont="1" applyFill="1" applyBorder="1" applyAlignment="1">
      <alignment horizontal="center"/>
      <protection/>
    </xf>
    <xf numFmtId="0" fontId="1" fillId="0" borderId="7" xfId="0" applyFont="1" applyFill="1" applyBorder="1" applyAlignment="1" applyProtection="1">
      <alignment horizontal="center" vertical="center" wrapText="1"/>
      <protection/>
    </xf>
    <xf numFmtId="49" fontId="1" fillId="2" borderId="5" xfId="0" applyNumberFormat="1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8" fillId="2" borderId="0" xfId="0" applyFont="1" applyFill="1" applyBorder="1" applyAlignment="1">
      <alignment horizontal="center" vertical="center"/>
    </xf>
    <xf numFmtId="40" fontId="2" fillId="2" borderId="0" xfId="25" applyNumberFormat="1" applyFont="1" applyFill="1" applyBorder="1" applyAlignment="1">
      <alignment horizontal="left" wrapText="1"/>
      <protection/>
    </xf>
    <xf numFmtId="0" fontId="9" fillId="2" borderId="8" xfId="0" applyFont="1" applyFill="1" applyBorder="1" applyAlignment="1">
      <alignment horizontal="left" vertical="center"/>
    </xf>
    <xf numFmtId="0" fontId="2" fillId="5" borderId="9" xfId="0" applyNumberFormat="1" applyFont="1" applyFill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1" fillId="2" borderId="2" xfId="0" applyFont="1" applyFill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40" fontId="12" fillId="2" borderId="0" xfId="0" applyNumberFormat="1" applyFont="1" applyFill="1"/>
    <xf numFmtId="40" fontId="1" fillId="2" borderId="0" xfId="29" applyNumberFormat="1" applyFont="1" applyFill="1" applyBorder="1" applyAlignment="1">
      <alignment horizontal="center" vertical="center"/>
      <protection/>
    </xf>
    <xf numFmtId="40" fontId="2" fillId="2" borderId="0" xfId="29" applyNumberFormat="1" applyFont="1" applyFill="1" applyAlignment="1">
      <alignment horizontal="left" vertical="center"/>
      <protection/>
    </xf>
    <xf numFmtId="0" fontId="0" fillId="2" borderId="0" xfId="0" applyFill="1" applyBorder="1"/>
    <xf numFmtId="44" fontId="1" fillId="2" borderId="4" xfId="21" applyFont="1" applyFill="1" applyBorder="1" applyAlignment="1">
      <alignment horizontal="center" vertical="center"/>
    </xf>
    <xf numFmtId="44" fontId="6" fillId="2" borderId="1" xfId="21" applyFont="1" applyFill="1" applyBorder="1" applyAlignment="1">
      <alignment horizontal="center" vertical="center"/>
    </xf>
    <xf numFmtId="44" fontId="6" fillId="2" borderId="0" xfId="21" applyFont="1" applyFill="1" applyBorder="1" applyAlignment="1">
      <alignment horizontal="center" vertical="center" wrapText="1"/>
    </xf>
    <xf numFmtId="44" fontId="6" fillId="2" borderId="0" xfId="21" applyFont="1" applyFill="1" applyBorder="1" applyAlignment="1">
      <alignment horizontal="center" vertical="center"/>
    </xf>
    <xf numFmtId="44" fontId="1" fillId="2" borderId="7" xfId="21" applyFont="1" applyFill="1" applyBorder="1" applyAlignment="1">
      <alignment horizontal="center" vertical="center"/>
    </xf>
    <xf numFmtId="44" fontId="2" fillId="2" borderId="5" xfId="21" applyFont="1" applyFill="1" applyBorder="1" applyAlignment="1">
      <alignment horizontal="center" vertical="center"/>
    </xf>
    <xf numFmtId="44" fontId="1" fillId="2" borderId="6" xfId="21" applyFont="1" applyFill="1" applyBorder="1" applyAlignment="1">
      <alignment horizontal="center" vertical="center"/>
    </xf>
    <xf numFmtId="44" fontId="1" fillId="2" borderId="5" xfId="21" applyFont="1" applyFill="1" applyBorder="1" applyAlignment="1">
      <alignment horizontal="center" vertical="center"/>
    </xf>
    <xf numFmtId="44" fontId="1" fillId="2" borderId="11" xfId="21" applyFont="1" applyFill="1" applyBorder="1" applyAlignment="1" applyProtection="1">
      <alignment horizontal="center" vertical="center"/>
      <protection/>
    </xf>
    <xf numFmtId="40" fontId="1" fillId="4" borderId="2" xfId="29" applyNumberFormat="1" applyFont="1" applyFill="1" applyBorder="1" applyAlignment="1">
      <alignment horizontal="center" vertical="center"/>
      <protection/>
    </xf>
    <xf numFmtId="40" fontId="1" fillId="4" borderId="5" xfId="29" applyNumberFormat="1" applyFont="1" applyFill="1" applyBorder="1" applyAlignment="1">
      <alignment horizontal="center"/>
      <protection/>
    </xf>
    <xf numFmtId="0" fontId="2" fillId="5" borderId="2" xfId="0" applyNumberFormat="1" applyFont="1" applyFill="1" applyBorder="1" applyAlignment="1">
      <alignment horizontal="left" vertical="center" wrapText="1"/>
    </xf>
    <xf numFmtId="0" fontId="2" fillId="5" borderId="5" xfId="0" applyNumberFormat="1" applyFont="1" applyFill="1" applyBorder="1" applyAlignment="1">
      <alignment horizontal="center" vertical="center" wrapText="1"/>
    </xf>
    <xf numFmtId="0" fontId="2" fillId="5" borderId="5" xfId="0" applyNumberFormat="1" applyFont="1" applyFill="1" applyBorder="1" applyAlignment="1">
      <alignment vertical="center" wrapText="1"/>
    </xf>
    <xf numFmtId="44" fontId="2" fillId="5" borderId="5" xfId="21" applyFont="1" applyFill="1" applyBorder="1" applyAlignment="1">
      <alignment horizontal="center" vertical="center" wrapText="1"/>
    </xf>
    <xf numFmtId="39" fontId="2" fillId="5" borderId="5" xfId="20" applyNumberFormat="1" applyFont="1" applyFill="1" applyBorder="1" applyAlignment="1">
      <alignment vertical="center" wrapText="1"/>
    </xf>
    <xf numFmtId="9" fontId="2" fillId="5" borderId="5" xfId="26" applyFont="1" applyFill="1" applyBorder="1" applyAlignment="1">
      <alignment horizontal="center" vertical="center" wrapText="1"/>
    </xf>
    <xf numFmtId="0" fontId="1" fillId="0" borderId="6" xfId="22" applyFont="1" applyBorder="1" applyAlignment="1">
      <alignment vertical="center"/>
      <protection/>
    </xf>
    <xf numFmtId="40" fontId="2" fillId="2" borderId="0" xfId="25" applyNumberFormat="1" applyFont="1" applyFill="1" applyBorder="1" applyAlignment="1">
      <alignment vertical="center" wrapText="1"/>
      <protection/>
    </xf>
    <xf numFmtId="0" fontId="2" fillId="5" borderId="12" xfId="20" applyNumberFormat="1" applyFont="1" applyFill="1" applyBorder="1" applyAlignment="1">
      <alignment horizontal="center" vertical="center" wrapText="1"/>
    </xf>
    <xf numFmtId="10" fontId="4" fillId="0" borderId="0" xfId="0" applyNumberFormat="1" applyFont="1" applyAlignment="1">
      <alignment wrapText="1"/>
    </xf>
    <xf numFmtId="39" fontId="1" fillId="2" borderId="6" xfId="0" applyNumberFormat="1" applyFont="1" applyFill="1" applyBorder="1" applyAlignment="1">
      <alignment horizontal="center" vertical="center" wrapText="1"/>
    </xf>
    <xf numFmtId="40" fontId="1" fillId="2" borderId="0" xfId="25" applyNumberFormat="1" applyFont="1" applyFill="1" applyBorder="1" applyAlignment="1">
      <alignment horizontal="center"/>
      <protection/>
    </xf>
    <xf numFmtId="40" fontId="1" fillId="4" borderId="2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8" fontId="4" fillId="0" borderId="0" xfId="0" applyNumberFormat="1" applyFont="1" applyBorder="1" applyAlignment="1">
      <alignment wrapText="1"/>
    </xf>
    <xf numFmtId="0" fontId="10" fillId="5" borderId="5" xfId="0" applyNumberFormat="1" applyFont="1" applyFill="1" applyBorder="1" applyAlignment="1">
      <alignment horizontal="center" vertical="center" wrapText="1"/>
    </xf>
    <xf numFmtId="40" fontId="1" fillId="2" borderId="0" xfId="25" applyNumberFormat="1" applyFont="1" applyFill="1" applyBorder="1" applyAlignment="1">
      <alignment/>
      <protection/>
    </xf>
    <xf numFmtId="40" fontId="1" fillId="2" borderId="0" xfId="29" applyNumberFormat="1" applyFont="1" applyFill="1" applyBorder="1" applyAlignment="1">
      <alignment vertical="center"/>
      <protection/>
    </xf>
    <xf numFmtId="40" fontId="1" fillId="2" borderId="0" xfId="29" applyNumberFormat="1" applyFont="1" applyFill="1" applyBorder="1" applyAlignment="1">
      <alignment horizontal="center" vertical="top"/>
      <protection/>
    </xf>
    <xf numFmtId="2" fontId="1" fillId="2" borderId="0" xfId="0" applyNumberFormat="1" applyFont="1" applyFill="1" applyBorder="1" applyAlignment="1">
      <alignment horizontal="right" vertical="center"/>
    </xf>
    <xf numFmtId="40" fontId="1" fillId="2" borderId="0" xfId="29" applyNumberFormat="1" applyFont="1" applyFill="1" applyBorder="1" applyAlignment="1">
      <alignment horizontal="right"/>
      <protection/>
    </xf>
    <xf numFmtId="40" fontId="1" fillId="2" borderId="0" xfId="25" applyNumberFormat="1" applyFont="1" applyFill="1" applyBorder="1" applyAlignment="1">
      <alignment horizontal="center" vertical="center"/>
      <protection/>
    </xf>
    <xf numFmtId="0" fontId="0" fillId="2" borderId="0" xfId="0" applyFill="1" applyBorder="1" applyAlignment="1">
      <alignment horizontal="center"/>
    </xf>
    <xf numFmtId="44" fontId="2" fillId="2" borderId="5" xfId="21" applyFont="1" applyFill="1" applyBorder="1" applyAlignment="1" applyProtection="1">
      <alignment horizontal="center" vertical="center"/>
      <protection/>
    </xf>
    <xf numFmtId="44" fontId="1" fillId="6" borderId="10" xfId="21" applyFont="1" applyFill="1" applyBorder="1" applyAlignment="1" applyProtection="1">
      <alignment horizontal="center" vertical="center" wrapText="1"/>
      <protection/>
    </xf>
    <xf numFmtId="44" fontId="1" fillId="2" borderId="5" xfId="21" applyFont="1" applyFill="1" applyBorder="1" applyAlignment="1" applyProtection="1">
      <alignment horizontal="center" vertical="center"/>
      <protection/>
    </xf>
    <xf numFmtId="44" fontId="7" fillId="2" borderId="13" xfId="21" applyFont="1" applyFill="1" applyBorder="1" applyAlignment="1">
      <alignment horizontal="center" vertical="center"/>
    </xf>
    <xf numFmtId="44" fontId="7" fillId="2" borderId="14" xfId="21" applyFont="1" applyFill="1" applyBorder="1" applyAlignment="1">
      <alignment horizontal="center" vertical="center"/>
    </xf>
    <xf numFmtId="44" fontId="1" fillId="0" borderId="15" xfId="21" applyFont="1" applyFill="1" applyBorder="1" applyAlignment="1" applyProtection="1">
      <alignment horizontal="center" vertical="center" wrapText="1"/>
      <protection/>
    </xf>
    <xf numFmtId="44" fontId="1" fillId="2" borderId="2" xfId="21" applyFont="1" applyFill="1" applyBorder="1" applyAlignment="1" applyProtection="1">
      <alignment horizontal="center" vertical="center" wrapText="1"/>
      <protection/>
    </xf>
    <xf numFmtId="44" fontId="1" fillId="0" borderId="16" xfId="21" applyFont="1" applyFill="1" applyBorder="1" applyAlignment="1" applyProtection="1">
      <alignment horizontal="center" vertical="center" wrapText="1"/>
      <protection/>
    </xf>
    <xf numFmtId="44" fontId="1" fillId="0" borderId="2" xfId="21" applyFont="1" applyFill="1" applyBorder="1" applyAlignment="1" applyProtection="1">
      <alignment horizontal="center" vertical="center" wrapText="1"/>
      <protection/>
    </xf>
    <xf numFmtId="40" fontId="1" fillId="2" borderId="0" xfId="25" applyNumberFormat="1" applyFont="1" applyFill="1" applyBorder="1" applyAlignment="1">
      <alignment horizontal="center" vertical="center" wrapText="1"/>
      <protection/>
    </xf>
    <xf numFmtId="49" fontId="1" fillId="0" borderId="7" xfId="22" applyNumberFormat="1" applyFont="1" applyFill="1" applyBorder="1" applyAlignment="1" applyProtection="1">
      <alignment horizontal="left" vertical="center" wrapText="1"/>
      <protection/>
    </xf>
    <xf numFmtId="49" fontId="1" fillId="0" borderId="4" xfId="22" applyNumberFormat="1" applyFont="1" applyFill="1" applyBorder="1" applyAlignment="1" applyProtection="1">
      <alignment horizontal="left" vertical="center" wrapText="1"/>
      <protection/>
    </xf>
    <xf numFmtId="49" fontId="1" fillId="0" borderId="6" xfId="22" applyNumberFormat="1" applyFont="1" applyFill="1" applyBorder="1" applyAlignment="1" applyProtection="1">
      <alignment horizontal="left" vertical="center" wrapText="1"/>
      <protection/>
    </xf>
    <xf numFmtId="40" fontId="2" fillId="2" borderId="0" xfId="25" applyNumberFormat="1" applyFont="1" applyFill="1" applyBorder="1" applyAlignment="1">
      <alignment horizontal="center" vertical="center"/>
      <protection/>
    </xf>
    <xf numFmtId="40" fontId="2" fillId="2" borderId="0" xfId="25" applyNumberFormat="1" applyFont="1" applyFill="1" applyBorder="1" applyAlignment="1">
      <alignment horizontal="center" vertical="center" wrapText="1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1" fillId="2" borderId="0" xfId="29" applyNumberFormat="1" applyFont="1" applyFill="1" applyAlignment="1">
      <alignment horizontal="center"/>
      <protection/>
    </xf>
    <xf numFmtId="49" fontId="12" fillId="2" borderId="0" xfId="0" applyNumberFormat="1" applyFont="1" applyFill="1" applyBorder="1" applyAlignment="1">
      <alignment horizontal="left" vertical="center" wrapText="1"/>
    </xf>
    <xf numFmtId="40" fontId="2" fillId="2" borderId="0" xfId="25" applyNumberFormat="1" applyFont="1" applyFill="1" applyBorder="1" applyAlignment="1">
      <alignment horizontal="center" vertical="center"/>
      <protection/>
    </xf>
    <xf numFmtId="40" fontId="1" fillId="4" borderId="2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1" fillId="2" borderId="0" xfId="29" applyNumberFormat="1" applyFont="1" applyFill="1" applyAlignment="1">
      <alignment horizontal="center"/>
      <protection/>
    </xf>
    <xf numFmtId="40" fontId="1" fillId="2" borderId="0" xfId="25" applyNumberFormat="1" applyFont="1" applyFill="1" applyBorder="1" applyAlignment="1">
      <alignment horizontal="right"/>
      <protection/>
    </xf>
    <xf numFmtId="40" fontId="1" fillId="2" borderId="0" xfId="25" applyNumberFormat="1" applyFill="1" applyBorder="1" applyAlignment="1">
      <alignment horizontal="right"/>
      <protection/>
    </xf>
    <xf numFmtId="40" fontId="1" fillId="2" borderId="0" xfId="25" applyNumberFormat="1" applyFill="1" applyAlignment="1">
      <alignment horizontal="right"/>
      <protection/>
    </xf>
    <xf numFmtId="0" fontId="1" fillId="0" borderId="7" xfId="0" applyFont="1" applyFill="1" applyBorder="1" applyAlignment="1">
      <alignment horizontal="left" vertical="center"/>
    </xf>
    <xf numFmtId="0" fontId="1" fillId="0" borderId="4" xfId="22" applyFont="1" applyFill="1" applyBorder="1" applyAlignment="1">
      <alignment horizontal="center" vertical="center"/>
      <protection/>
    </xf>
    <xf numFmtId="0" fontId="1" fillId="0" borderId="4" xfId="22" applyFont="1" applyFill="1" applyBorder="1" applyAlignment="1">
      <alignment horizontal="left" vertical="center" wrapText="1"/>
      <protection/>
    </xf>
    <xf numFmtId="0" fontId="1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Alignment="1">
      <alignment wrapText="1"/>
    </xf>
    <xf numFmtId="0" fontId="12" fillId="2" borderId="0" xfId="0" applyFont="1" applyFill="1" applyBorder="1" applyAlignment="1">
      <alignment horizontal="center" vertical="center"/>
    </xf>
    <xf numFmtId="38" fontId="12" fillId="2" borderId="0" xfId="0" applyNumberFormat="1" applyFont="1" applyFill="1" applyAlignment="1">
      <alignment horizontal="center" vertical="center"/>
    </xf>
    <xf numFmtId="44" fontId="1" fillId="0" borderId="4" xfId="21" applyFont="1" applyFill="1" applyBorder="1" applyAlignment="1" applyProtection="1">
      <alignment horizontal="center" vertical="center" wrapText="1"/>
      <protection/>
    </xf>
    <xf numFmtId="0" fontId="1" fillId="0" borderId="4" xfId="0" applyFont="1" applyFill="1" applyBorder="1" applyAlignment="1">
      <alignment horizontal="left" vertical="center"/>
    </xf>
    <xf numFmtId="0" fontId="1" fillId="0" borderId="4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top"/>
    </xf>
    <xf numFmtId="38" fontId="2" fillId="2" borderId="0" xfId="25" applyNumberFormat="1" applyFont="1" applyFill="1" applyBorder="1" applyAlignment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" fillId="0" borderId="7" xfId="22" applyFont="1" applyFill="1" applyBorder="1" applyAlignment="1">
      <alignment horizontal="center" vertical="center"/>
      <protection/>
    </xf>
    <xf numFmtId="0" fontId="1" fillId="0" borderId="7" xfId="0" applyFont="1" applyFill="1" applyBorder="1" applyAlignment="1">
      <alignment horizontal="left" vertical="center" wrapText="1"/>
    </xf>
    <xf numFmtId="44" fontId="1" fillId="0" borderId="7" xfId="21" applyFont="1" applyFill="1" applyBorder="1" applyAlignment="1" applyProtection="1">
      <alignment horizontal="center" vertical="center" wrapText="1"/>
      <protection/>
    </xf>
    <xf numFmtId="0" fontId="8" fillId="2" borderId="1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49" fontId="1" fillId="0" borderId="6" xfId="22" applyNumberFormat="1" applyFont="1" applyFill="1" applyBorder="1" applyAlignment="1" applyProtection="1">
      <alignment horizontal="center" vertical="center" wrapText="1"/>
      <protection/>
    </xf>
    <xf numFmtId="49" fontId="1" fillId="0" borderId="7" xfId="22" applyNumberFormat="1" applyFont="1" applyFill="1" applyBorder="1" applyAlignment="1" applyProtection="1">
      <alignment horizontal="center" vertical="center" wrapText="1"/>
      <protection/>
    </xf>
    <xf numFmtId="49" fontId="1" fillId="0" borderId="4" xfId="22" applyNumberFormat="1" applyFont="1" applyFill="1" applyBorder="1" applyAlignment="1" applyProtection="1">
      <alignment horizontal="center" vertical="center" wrapText="1"/>
      <protection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3" fillId="0" borderId="0" xfId="0" applyFont="1" applyAlignment="1">
      <alignment horizontal="center" wrapText="1"/>
    </xf>
    <xf numFmtId="0" fontId="2" fillId="5" borderId="17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1" fillId="2" borderId="7" xfId="22" applyFont="1" applyFill="1" applyBorder="1" applyAlignment="1">
      <alignment horizontal="center" vertical="center"/>
      <protection/>
    </xf>
    <xf numFmtId="0" fontId="8" fillId="2" borderId="8" xfId="0" applyFont="1" applyFill="1" applyBorder="1" applyAlignment="1">
      <alignment horizontal="left" vertical="center"/>
    </xf>
    <xf numFmtId="0" fontId="8" fillId="2" borderId="18" xfId="0" applyFont="1" applyFill="1" applyBorder="1" applyAlignment="1">
      <alignment horizontal="left" vertical="center"/>
    </xf>
    <xf numFmtId="0" fontId="8" fillId="2" borderId="1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 vertical="center"/>
    </xf>
    <xf numFmtId="40" fontId="14" fillId="2" borderId="0" xfId="0" applyNumberFormat="1" applyFont="1" applyFill="1" applyBorder="1" applyAlignment="1">
      <alignment horizontal="center" vertical="center"/>
    </xf>
    <xf numFmtId="44" fontId="14" fillId="2" borderId="0" xfId="2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vertical="center" wrapText="1"/>
    </xf>
    <xf numFmtId="44" fontId="1" fillId="2" borderId="6" xfId="21" applyFont="1" applyFill="1" applyBorder="1" applyAlignment="1">
      <alignment horizontal="center" vertical="center" wrapText="1"/>
    </xf>
    <xf numFmtId="44" fontId="1" fillId="0" borderId="6" xfId="21" applyFont="1" applyBorder="1" applyAlignment="1">
      <alignment horizontal="center" vertical="center" wrapText="1"/>
    </xf>
    <xf numFmtId="44" fontId="1" fillId="0" borderId="15" xfId="2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39" fontId="1" fillId="2" borderId="7" xfId="0" applyNumberFormat="1" applyFont="1" applyFill="1" applyBorder="1" applyAlignment="1">
      <alignment horizontal="center" vertical="center" wrapText="1"/>
    </xf>
    <xf numFmtId="44" fontId="1" fillId="2" borderId="7" xfId="21" applyFont="1" applyFill="1" applyBorder="1" applyAlignment="1">
      <alignment horizontal="center" vertical="center" wrapText="1"/>
    </xf>
    <xf numFmtId="44" fontId="1" fillId="0" borderId="7" xfId="21" applyFont="1" applyBorder="1" applyAlignment="1">
      <alignment horizontal="center" vertical="center" wrapText="1"/>
    </xf>
    <xf numFmtId="44" fontId="1" fillId="0" borderId="16" xfId="21" applyFont="1" applyBorder="1" applyAlignment="1">
      <alignment horizontal="center" vertical="center" wrapText="1"/>
    </xf>
    <xf numFmtId="39" fontId="1" fillId="2" borderId="4" xfId="0" applyNumberFormat="1" applyFont="1" applyFill="1" applyBorder="1" applyAlignment="1">
      <alignment horizontal="center" vertical="center" wrapText="1"/>
    </xf>
    <xf numFmtId="44" fontId="1" fillId="2" borderId="4" xfId="21" applyFont="1" applyFill="1" applyBorder="1" applyAlignment="1">
      <alignment horizontal="center" vertical="center" wrapText="1"/>
    </xf>
    <xf numFmtId="44" fontId="1" fillId="0" borderId="4" xfId="21" applyFont="1" applyBorder="1" applyAlignment="1">
      <alignment horizontal="center" vertical="center" wrapText="1"/>
    </xf>
    <xf numFmtId="44" fontId="1" fillId="0" borderId="2" xfId="21" applyFont="1" applyBorder="1" applyAlignment="1">
      <alignment horizontal="center" vertical="center" wrapText="1"/>
    </xf>
    <xf numFmtId="39" fontId="1" fillId="5" borderId="5" xfId="0" applyNumberFormat="1" applyFont="1" applyFill="1" applyBorder="1" applyAlignment="1">
      <alignment horizontal="center" vertical="center" wrapText="1"/>
    </xf>
    <xf numFmtId="44" fontId="1" fillId="2" borderId="11" xfId="21" applyFont="1" applyFill="1" applyBorder="1" applyAlignment="1">
      <alignment horizontal="center" vertical="center" wrapText="1"/>
    </xf>
    <xf numFmtId="44" fontId="1" fillId="0" borderId="11" xfId="21" applyFont="1" applyBorder="1" applyAlignment="1">
      <alignment horizontal="center" vertical="center" wrapText="1"/>
    </xf>
    <xf numFmtId="44" fontId="1" fillId="0" borderId="19" xfId="21" applyFont="1" applyBorder="1" applyAlignment="1">
      <alignment horizontal="center" vertical="center" wrapText="1"/>
    </xf>
    <xf numFmtId="44" fontId="1" fillId="0" borderId="20" xfId="21" applyFont="1" applyFill="1" applyBorder="1" applyAlignment="1">
      <alignment horizontal="center" vertical="center" wrapText="1"/>
    </xf>
    <xf numFmtId="44" fontId="1" fillId="0" borderId="21" xfId="21" applyFont="1" applyFill="1" applyBorder="1" applyAlignment="1">
      <alignment horizontal="center" vertical="center" wrapText="1"/>
    </xf>
    <xf numFmtId="44" fontId="1" fillId="2" borderId="20" xfId="21" applyFont="1" applyFill="1" applyBorder="1" applyAlignment="1">
      <alignment horizontal="center" vertical="center" wrapText="1"/>
    </xf>
    <xf numFmtId="44" fontId="1" fillId="2" borderId="21" xfId="21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 wrapText="1"/>
    </xf>
    <xf numFmtId="39" fontId="1" fillId="2" borderId="10" xfId="0" applyNumberFormat="1" applyFont="1" applyFill="1" applyBorder="1" applyAlignment="1">
      <alignment horizontal="center" vertical="center" wrapText="1"/>
    </xf>
    <xf numFmtId="44" fontId="1" fillId="2" borderId="16" xfId="21" applyFont="1" applyFill="1" applyBorder="1" applyAlignment="1">
      <alignment horizontal="center" vertical="center" wrapText="1"/>
    </xf>
    <xf numFmtId="39" fontId="1" fillId="2" borderId="5" xfId="0" applyNumberFormat="1" applyFont="1" applyFill="1" applyBorder="1" applyAlignment="1">
      <alignment horizontal="center" vertical="center" wrapText="1"/>
    </xf>
    <xf numFmtId="44" fontId="2" fillId="2" borderId="5" xfId="2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4" fontId="1" fillId="2" borderId="5" xfId="21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44" fontId="1" fillId="0" borderId="10" xfId="21" applyFont="1" applyBorder="1" applyAlignment="1">
      <alignment horizontal="center" vertical="center" wrapText="1"/>
    </xf>
    <xf numFmtId="44" fontId="1" fillId="0" borderId="23" xfId="21" applyFont="1" applyBorder="1" applyAlignment="1">
      <alignment horizontal="center" vertical="center" wrapText="1"/>
    </xf>
    <xf numFmtId="44" fontId="2" fillId="5" borderId="24" xfId="21" applyFont="1" applyFill="1" applyBorder="1" applyAlignment="1">
      <alignment horizontal="center" vertical="center" wrapText="1"/>
    </xf>
    <xf numFmtId="10" fontId="10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5" fillId="0" borderId="0" xfId="0" applyFont="1" applyAlignment="1">
      <alignment wrapText="1"/>
    </xf>
    <xf numFmtId="39" fontId="15" fillId="0" borderId="0" xfId="0" applyNumberFormat="1" applyFont="1" applyAlignment="1">
      <alignment horizontal="center" wrapText="1"/>
    </xf>
    <xf numFmtId="44" fontId="15" fillId="0" borderId="0" xfId="21" applyFont="1" applyAlignment="1">
      <alignment horizontal="center" wrapText="1"/>
    </xf>
    <xf numFmtId="44" fontId="15" fillId="0" borderId="1" xfId="21" applyFont="1" applyBorder="1" applyAlignment="1">
      <alignment horizontal="center" wrapText="1"/>
    </xf>
    <xf numFmtId="44" fontId="15" fillId="0" borderId="0" xfId="21" applyFont="1" applyBorder="1" applyAlignment="1">
      <alignment horizontal="center" wrapText="1"/>
    </xf>
    <xf numFmtId="40" fontId="2" fillId="2" borderId="0" xfId="25" applyNumberFormat="1" applyFont="1" applyFill="1" applyBorder="1" applyAlignment="1">
      <alignment horizontal="center" vertical="center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ont="1" applyFill="1" applyBorder="1" applyAlignment="1">
      <alignment horizontal="center" wrapText="1"/>
      <protection/>
    </xf>
    <xf numFmtId="44" fontId="2" fillId="5" borderId="4" xfId="21" applyFont="1" applyFill="1" applyBorder="1" applyAlignment="1">
      <alignment horizontal="center" vertical="center" wrapText="1"/>
    </xf>
    <xf numFmtId="0" fontId="2" fillId="5" borderId="4" xfId="0" applyNumberFormat="1" applyFont="1" applyFill="1" applyBorder="1" applyAlignment="1">
      <alignment horizontal="center" vertical="center" wrapText="1"/>
    </xf>
    <xf numFmtId="39" fontId="2" fillId="5" borderId="4" xfId="20" applyNumberFormat="1" applyFont="1" applyFill="1" applyBorder="1" applyAlignment="1">
      <alignment horizontal="center" vertical="center" wrapText="1"/>
    </xf>
    <xf numFmtId="40" fontId="2" fillId="2" borderId="0" xfId="25" applyNumberFormat="1" applyFont="1" applyFill="1" applyBorder="1" applyAlignment="1">
      <alignment horizontal="center" vertical="center"/>
      <protection/>
    </xf>
    <xf numFmtId="40" fontId="1" fillId="4" borderId="2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1" fillId="2" borderId="0" xfId="25" applyNumberFormat="1" applyFont="1" applyFill="1" applyBorder="1" applyAlignment="1">
      <alignment vertical="center"/>
      <protection/>
    </xf>
    <xf numFmtId="166" fontId="2" fillId="2" borderId="0" xfId="20" applyNumberFormat="1" applyFont="1" applyFill="1" applyBorder="1" applyAlignment="1">
      <alignment horizontal="center" vertical="center"/>
    </xf>
    <xf numFmtId="40" fontId="2" fillId="2" borderId="0" xfId="25" applyNumberFormat="1" applyFont="1" applyFill="1" applyBorder="1" applyAlignment="1">
      <alignment horizontal="center" vertical="center"/>
      <protection/>
    </xf>
    <xf numFmtId="40" fontId="1" fillId="2" borderId="0" xfId="25" applyNumberFormat="1" applyFont="1" applyFill="1" applyBorder="1" applyAlignment="1">
      <alignment horizontal="center"/>
      <protection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/>
    <xf numFmtId="0" fontId="12" fillId="0" borderId="0" xfId="0" applyFont="1"/>
    <xf numFmtId="0" fontId="11" fillId="0" borderId="0" xfId="0" applyFont="1" applyAlignment="1">
      <alignment horizontal="center"/>
    </xf>
    <xf numFmtId="0" fontId="11" fillId="7" borderId="2" xfId="0" applyFont="1" applyFill="1" applyBorder="1" applyAlignment="1">
      <alignment vertical="center"/>
    </xf>
    <xf numFmtId="0" fontId="11" fillId="7" borderId="5" xfId="0" applyFont="1" applyFill="1" applyBorder="1" applyAlignment="1">
      <alignment vertical="center" wrapText="1"/>
    </xf>
    <xf numFmtId="0" fontId="11" fillId="7" borderId="5" xfId="0" applyFont="1" applyFill="1" applyBorder="1" applyAlignment="1">
      <alignment horizontal="center" vertical="center" wrapText="1"/>
    </xf>
    <xf numFmtId="2" fontId="11" fillId="7" borderId="5" xfId="0" applyNumberFormat="1" applyFont="1" applyFill="1" applyBorder="1" applyAlignment="1">
      <alignment horizontal="center"/>
    </xf>
    <xf numFmtId="0" fontId="11" fillId="7" borderId="3" xfId="0" applyFont="1" applyFill="1" applyBorder="1"/>
    <xf numFmtId="40" fontId="1" fillId="2" borderId="0" xfId="25" applyNumberFormat="1" applyFont="1" applyFill="1" applyBorder="1" applyAlignment="1">
      <alignment horizontal="center"/>
      <protection/>
    </xf>
    <xf numFmtId="0" fontId="17" fillId="0" borderId="0" xfId="0" applyFont="1"/>
    <xf numFmtId="2" fontId="11" fillId="0" borderId="0" xfId="0" applyNumberFormat="1" applyFont="1" applyAlignment="1">
      <alignment horizontal="center"/>
    </xf>
    <xf numFmtId="40" fontId="1" fillId="2" borderId="0" xfId="25" applyNumberFormat="1" applyFont="1" applyFill="1" applyBorder="1" applyAlignment="1">
      <alignment horizontal="center"/>
      <protection/>
    </xf>
    <xf numFmtId="0" fontId="12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44" fontId="1" fillId="6" borderId="4" xfId="21" applyFont="1" applyFill="1" applyBorder="1" applyAlignment="1" applyProtection="1">
      <alignment horizontal="center" vertical="center" wrapText="1"/>
      <protection/>
    </xf>
    <xf numFmtId="0" fontId="15" fillId="2" borderId="2" xfId="0" applyFont="1" applyFill="1" applyBorder="1" applyAlignment="1">
      <alignment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vertical="center" wrapText="1"/>
    </xf>
    <xf numFmtId="0" fontId="15" fillId="2" borderId="5" xfId="0" applyFont="1" applyFill="1" applyBorder="1" applyAlignment="1">
      <alignment wrapText="1"/>
    </xf>
    <xf numFmtId="44" fontId="15" fillId="2" borderId="5" xfId="21" applyFont="1" applyFill="1" applyBorder="1" applyAlignment="1">
      <alignment wrapText="1"/>
    </xf>
    <xf numFmtId="0" fontId="4" fillId="2" borderId="0" xfId="0" applyFont="1" applyFill="1" applyAlignment="1">
      <alignment wrapText="1"/>
    </xf>
    <xf numFmtId="49" fontId="1" fillId="2" borderId="5" xfId="22" applyNumberFormat="1" applyFont="1" applyFill="1" applyBorder="1" applyAlignment="1" applyProtection="1">
      <alignment horizontal="center" vertical="center" wrapText="1"/>
      <protection/>
    </xf>
    <xf numFmtId="49" fontId="1" fillId="2" borderId="5" xfId="22" applyNumberFormat="1" applyFont="1" applyFill="1" applyBorder="1" applyAlignment="1" applyProtection="1">
      <alignment horizontal="left" vertical="center" wrapText="1"/>
      <protection/>
    </xf>
    <xf numFmtId="0" fontId="1" fillId="2" borderId="5" xfId="0" applyFont="1" applyFill="1" applyBorder="1" applyAlignment="1" applyProtection="1">
      <alignment horizontal="center" vertical="center" wrapText="1"/>
      <protection/>
    </xf>
    <xf numFmtId="44" fontId="1" fillId="2" borderId="5" xfId="21" applyFont="1" applyFill="1" applyBorder="1" applyAlignment="1" applyProtection="1">
      <alignment horizontal="center" vertical="center" wrapText="1"/>
      <protection/>
    </xf>
    <xf numFmtId="167" fontId="1" fillId="2" borderId="6" xfId="21" applyNumberFormat="1" applyFont="1" applyFill="1" applyBorder="1" applyAlignment="1">
      <alignment horizontal="center" vertical="center"/>
    </xf>
    <xf numFmtId="44" fontId="1" fillId="2" borderId="4" xfId="21" applyNumberFormat="1" applyFont="1" applyFill="1" applyBorder="1" applyAlignment="1">
      <alignment horizontal="center" vertical="center"/>
    </xf>
    <xf numFmtId="167" fontId="4" fillId="2" borderId="0" xfId="0" applyNumberFormat="1" applyFont="1" applyFill="1" applyAlignment="1">
      <alignment wrapText="1"/>
    </xf>
    <xf numFmtId="40" fontId="1" fillId="2" borderId="0" xfId="29" applyNumberFormat="1" applyFont="1" applyFill="1" applyAlignment="1">
      <alignment vertical="center"/>
      <protection/>
    </xf>
    <xf numFmtId="40" fontId="1" fillId="2" borderId="0" xfId="29" applyNumberFormat="1" applyFont="1" applyFill="1" applyAlignment="1">
      <alignment horizontal="center" vertical="top"/>
      <protection/>
    </xf>
    <xf numFmtId="2" fontId="1" fillId="0" borderId="0" xfId="0" applyNumberFormat="1" applyFont="1" applyAlignment="1">
      <alignment horizontal="right" vertical="center"/>
    </xf>
    <xf numFmtId="40" fontId="1" fillId="2" borderId="0" xfId="25" applyNumberFormat="1" applyFont="1" applyFill="1" applyAlignment="1">
      <alignment horizontal="center" vertical="center"/>
      <protection/>
    </xf>
    <xf numFmtId="0" fontId="0" fillId="0" borderId="0" xfId="0" applyAlignment="1">
      <alignment horizontal="center"/>
    </xf>
    <xf numFmtId="2" fontId="1" fillId="2" borderId="0" xfId="0" applyNumberFormat="1" applyFont="1" applyFill="1" applyAlignment="1">
      <alignment horizontal="right" vertical="center"/>
    </xf>
    <xf numFmtId="0" fontId="0" fillId="2" borderId="0" xfId="0" applyFill="1" applyAlignment="1">
      <alignment horizontal="center"/>
    </xf>
    <xf numFmtId="40" fontId="1" fillId="0" borderId="0" xfId="29" applyNumberFormat="1" applyFont="1" applyFill="1" applyAlignment="1">
      <alignment vertical="center"/>
      <protection/>
    </xf>
    <xf numFmtId="2" fontId="1" fillId="0" borderId="0" xfId="0" applyNumberFormat="1" applyFont="1" applyFill="1" applyAlignment="1">
      <alignment horizontal="right" vertical="center"/>
    </xf>
    <xf numFmtId="40" fontId="1" fillId="0" borderId="0" xfId="29" applyNumberFormat="1" applyFont="1" applyFill="1" applyAlignment="1">
      <alignment horizontal="center" vertical="center"/>
      <protection/>
    </xf>
    <xf numFmtId="40" fontId="1" fillId="0" borderId="0" xfId="29" applyNumberFormat="1" applyFont="1" applyFill="1" applyAlignment="1">
      <alignment horizontal="right"/>
      <protection/>
    </xf>
    <xf numFmtId="40" fontId="1" fillId="0" borderId="0" xfId="25" applyNumberFormat="1" applyFont="1" applyFill="1" applyBorder="1" applyAlignment="1">
      <alignment horizontal="center"/>
      <protection/>
    </xf>
    <xf numFmtId="40" fontId="1" fillId="0" borderId="0" xfId="29" applyNumberFormat="1" applyFont="1" applyFill="1" applyAlignment="1">
      <alignment horizontal="center"/>
      <protection/>
    </xf>
    <xf numFmtId="40" fontId="1" fillId="0" borderId="0" xfId="25" applyNumberFormat="1" applyFont="1" applyFill="1" applyAlignment="1">
      <alignment horizontal="center" vertical="center"/>
      <protection/>
    </xf>
    <xf numFmtId="40" fontId="1" fillId="0" borderId="0" xfId="29" applyNumberFormat="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0" fontId="11" fillId="0" borderId="0" xfId="0" applyFont="1" applyFill="1" applyBorder="1"/>
    <xf numFmtId="0" fontId="11" fillId="0" borderId="0" xfId="0" applyFont="1" applyFill="1"/>
    <xf numFmtId="0" fontId="0" fillId="0" borderId="0" xfId="0" applyBorder="1" applyAlignment="1">
      <alignment horizontal="center"/>
    </xf>
    <xf numFmtId="0" fontId="17" fillId="2" borderId="0" xfId="0" applyFont="1" applyFill="1" applyBorder="1" applyAlignment="1">
      <alignment vertical="top" wrapText="1"/>
    </xf>
    <xf numFmtId="40" fontId="1" fillId="2" borderId="0" xfId="29" applyNumberFormat="1" applyFont="1" applyFill="1" applyAlignment="1">
      <alignment horizontal="left" vertical="center"/>
      <protection/>
    </xf>
    <xf numFmtId="40" fontId="1" fillId="2" borderId="0" xfId="25" applyNumberFormat="1" applyFont="1" applyFill="1" applyAlignment="1">
      <alignment horizontal="right"/>
      <protection/>
    </xf>
    <xf numFmtId="165" fontId="1" fillId="2" borderId="0" xfId="29" applyNumberFormat="1" applyFont="1" applyFill="1" applyAlignment="1">
      <alignment horizontal="right"/>
      <protection/>
    </xf>
    <xf numFmtId="0" fontId="0" fillId="2" borderId="0" xfId="0" applyFill="1" applyAlignment="1">
      <alignment horizontal="right"/>
    </xf>
    <xf numFmtId="40" fontId="2" fillId="2" borderId="0" xfId="25" applyNumberFormat="1" applyFont="1" applyFill="1" applyAlignment="1">
      <alignment horizontal="center"/>
      <protection/>
    </xf>
    <xf numFmtId="40" fontId="2" fillId="2" borderId="0" xfId="29" applyNumberFormat="1" applyFont="1" applyFill="1" applyAlignment="1">
      <alignment horizontal="left"/>
      <protection/>
    </xf>
    <xf numFmtId="165" fontId="2" fillId="2" borderId="0" xfId="29" applyNumberFormat="1" applyFont="1" applyFill="1" applyAlignment="1">
      <alignment horizontal="center"/>
      <protection/>
    </xf>
    <xf numFmtId="40" fontId="2" fillId="2" borderId="0" xfId="29" applyNumberFormat="1" applyFont="1" applyFill="1" applyAlignment="1">
      <alignment horizontal="center"/>
      <protection/>
    </xf>
    <xf numFmtId="40" fontId="1" fillId="2" borderId="0" xfId="29" applyNumberFormat="1" applyFont="1" applyFill="1" applyAlignment="1">
      <alignment vertical="top" wrapText="1"/>
      <protection/>
    </xf>
    <xf numFmtId="40" fontId="1" fillId="2" borderId="0" xfId="29" applyNumberFormat="1" applyFont="1" applyFill="1" applyAlignment="1">
      <alignment wrapText="1"/>
      <protection/>
    </xf>
    <xf numFmtId="0" fontId="5" fillId="2" borderId="0" xfId="0" applyFont="1" applyFill="1" applyBorder="1"/>
    <xf numFmtId="0" fontId="12" fillId="2" borderId="0" xfId="0" applyFont="1" applyFill="1" applyBorder="1" applyAlignment="1">
      <alignment vertical="top"/>
    </xf>
    <xf numFmtId="2" fontId="0" fillId="2" borderId="0" xfId="0" applyNumberFormat="1" applyFill="1" applyAlignment="1">
      <alignment horizontal="right"/>
    </xf>
    <xf numFmtId="40" fontId="1" fillId="2" borderId="0" xfId="25" applyNumberFormat="1" applyFont="1" applyFill="1" applyAlignment="1">
      <alignment horizontal="left" vertical="center"/>
      <protection/>
    </xf>
    <xf numFmtId="40" fontId="1" fillId="7" borderId="2" xfId="29" applyNumberFormat="1" applyFont="1" applyFill="1" applyBorder="1" applyAlignment="1">
      <alignment horizontal="center" vertical="center"/>
      <protection/>
    </xf>
    <xf numFmtId="40" fontId="1" fillId="7" borderId="5" xfId="29" applyNumberFormat="1" applyFont="1" applyFill="1" applyBorder="1" applyAlignment="1">
      <alignment horizontal="center"/>
      <protection/>
    </xf>
    <xf numFmtId="40" fontId="1" fillId="7" borderId="3" xfId="29" applyNumberFormat="1" applyFont="1" applyFill="1" applyBorder="1" applyAlignment="1">
      <alignment horizontal="center"/>
      <protection/>
    </xf>
    <xf numFmtId="40" fontId="1" fillId="2" borderId="0" xfId="29" applyNumberFormat="1" applyFont="1" applyFill="1" applyAlignment="1">
      <alignment horizontal="left"/>
      <protection/>
    </xf>
    <xf numFmtId="44" fontId="15" fillId="2" borderId="25" xfId="21" applyFont="1" applyFill="1" applyBorder="1" applyAlignment="1">
      <alignment wrapText="1"/>
    </xf>
    <xf numFmtId="44" fontId="1" fillId="0" borderId="26" xfId="21" applyFont="1" applyFill="1" applyBorder="1" applyAlignment="1" applyProtection="1">
      <alignment horizontal="center" vertical="center" wrapText="1"/>
      <protection/>
    </xf>
    <xf numFmtId="44" fontId="1" fillId="2" borderId="26" xfId="21" applyFont="1" applyFill="1" applyBorder="1" applyAlignment="1" applyProtection="1">
      <alignment horizontal="center" vertical="center" wrapText="1"/>
      <protection/>
    </xf>
    <xf numFmtId="44" fontId="1" fillId="0" borderId="27" xfId="21" applyFont="1" applyFill="1" applyBorder="1" applyAlignment="1" applyProtection="1">
      <alignment horizontal="center" vertical="center" wrapText="1"/>
      <protection/>
    </xf>
    <xf numFmtId="44" fontId="1" fillId="2" borderId="25" xfId="21" applyFont="1" applyFill="1" applyBorder="1" applyAlignment="1" applyProtection="1">
      <alignment horizontal="center" vertical="center" wrapText="1"/>
      <protection/>
    </xf>
    <xf numFmtId="44" fontId="1" fillId="0" borderId="28" xfId="21" applyFont="1" applyFill="1" applyBorder="1" applyAlignment="1" applyProtection="1">
      <alignment horizontal="center" vertical="center" wrapText="1"/>
      <protection/>
    </xf>
    <xf numFmtId="9" fontId="4" fillId="0" borderId="0" xfId="26" applyFont="1" applyAlignment="1">
      <alignment wrapText="1"/>
    </xf>
    <xf numFmtId="10" fontId="10" fillId="2" borderId="29" xfId="26" applyNumberFormat="1" applyFont="1" applyFill="1" applyBorder="1" applyAlignment="1">
      <alignment horizontal="center" vertical="center" wrapText="1"/>
    </xf>
    <xf numFmtId="10" fontId="10" fillId="2" borderId="30" xfId="26" applyNumberFormat="1" applyFont="1" applyFill="1" applyBorder="1" applyAlignment="1">
      <alignment horizontal="center" vertical="center" wrapText="1"/>
    </xf>
    <xf numFmtId="10" fontId="10" fillId="2" borderId="31" xfId="26" applyNumberFormat="1" applyFont="1" applyFill="1" applyBorder="1" applyAlignment="1">
      <alignment horizontal="center" vertical="center" wrapText="1"/>
    </xf>
    <xf numFmtId="10" fontId="9" fillId="2" borderId="0" xfId="0" applyNumberFormat="1" applyFont="1" applyFill="1" applyBorder="1" applyAlignment="1">
      <alignment horizontal="left" vertical="center"/>
    </xf>
    <xf numFmtId="40" fontId="2" fillId="2" borderId="0" xfId="29" applyNumberFormat="1" applyFont="1" applyFill="1" applyAlignment="1">
      <alignment horizontal="center" vertical="center"/>
      <protection/>
    </xf>
    <xf numFmtId="9" fontId="16" fillId="0" borderId="0" xfId="26" applyFont="1" applyBorder="1" applyAlignment="1">
      <alignment horizontal="left"/>
    </xf>
    <xf numFmtId="0" fontId="1" fillId="2" borderId="7" xfId="22" applyFont="1" applyFill="1" applyBorder="1" applyAlignment="1">
      <alignment horizontal="center" vertical="center"/>
      <protection/>
    </xf>
    <xf numFmtId="40" fontId="2" fillId="2" borderId="0" xfId="25" applyNumberFormat="1" applyFont="1" applyFill="1" applyBorder="1" applyAlignment="1">
      <alignment horizontal="center" vertical="center"/>
      <protection/>
    </xf>
    <xf numFmtId="40" fontId="1" fillId="4" borderId="2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0" fontId="12" fillId="2" borderId="0" xfId="0" applyFont="1" applyFill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18" fillId="0" borderId="0" xfId="0" applyNumberFormat="1" applyFont="1"/>
    <xf numFmtId="0" fontId="12" fillId="2" borderId="0" xfId="0" applyFont="1" applyFill="1" applyBorder="1" applyAlignment="1">
      <alignment vertical="center"/>
    </xf>
    <xf numFmtId="0" fontId="18" fillId="0" borderId="0" xfId="0" applyFont="1"/>
    <xf numFmtId="0" fontId="14" fillId="2" borderId="8" xfId="0" applyFont="1" applyFill="1" applyBorder="1" applyAlignment="1">
      <alignment vertical="center"/>
    </xf>
    <xf numFmtId="40" fontId="2" fillId="2" borderId="0" xfId="25" applyNumberFormat="1" applyFont="1" applyFill="1" applyBorder="1" applyAlignment="1">
      <alignment horizontal="center" vertical="center"/>
      <protection/>
    </xf>
    <xf numFmtId="40" fontId="1" fillId="2" borderId="0" xfId="25" applyNumberFormat="1" applyFont="1" applyFill="1" applyBorder="1" applyAlignment="1">
      <alignment horizontal="left" vertical="center" wrapText="1"/>
      <protection/>
    </xf>
    <xf numFmtId="40" fontId="1" fillId="2" borderId="32" xfId="25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40" fontId="2" fillId="2" borderId="0" xfId="25" applyNumberFormat="1" applyFont="1" applyFill="1" applyBorder="1" applyAlignment="1">
      <alignment horizontal="center" vertical="center" wrapText="1"/>
      <protection/>
    </xf>
    <xf numFmtId="40" fontId="1" fillId="2" borderId="32" xfId="25" applyNumberFormat="1" applyFont="1" applyFill="1" applyBorder="1" applyAlignment="1">
      <alignment horizontal="center" vertical="center"/>
      <protection/>
    </xf>
    <xf numFmtId="40" fontId="1" fillId="2" borderId="0" xfId="25" applyNumberFormat="1" applyFont="1" applyFill="1" applyBorder="1" applyAlignment="1">
      <alignment horizontal="center"/>
      <protection/>
    </xf>
    <xf numFmtId="40" fontId="2" fillId="2" borderId="0" xfId="25" applyNumberFormat="1" applyFont="1" applyFill="1" applyBorder="1" applyAlignment="1">
      <alignment horizontal="left" vertical="center" wrapText="1"/>
      <protection/>
    </xf>
    <xf numFmtId="40" fontId="1" fillId="4" borderId="2" xfId="25" applyNumberFormat="1" applyFont="1" applyFill="1" applyBorder="1" applyAlignment="1">
      <alignment horizontal="center"/>
      <protection/>
    </xf>
    <xf numFmtId="40" fontId="1" fillId="4" borderId="5" xfId="25" applyNumberFormat="1" applyFont="1" applyFill="1" applyBorder="1" applyAlignment="1">
      <alignment horizontal="center"/>
      <protection/>
    </xf>
    <xf numFmtId="40" fontId="1" fillId="2" borderId="0" xfId="29" applyNumberFormat="1" applyFont="1" applyFill="1" applyAlignment="1">
      <alignment horizontal="center" wrapText="1"/>
      <protection/>
    </xf>
    <xf numFmtId="40" fontId="1" fillId="2" borderId="0" xfId="29" applyNumberFormat="1" applyFont="1" applyFill="1" applyAlignment="1">
      <alignment horizontal="left" wrapText="1"/>
      <protection/>
    </xf>
    <xf numFmtId="40" fontId="1" fillId="2" borderId="0" xfId="29" applyNumberFormat="1" applyFont="1" applyFill="1" applyAlignment="1">
      <alignment horizontal="center"/>
      <protection/>
    </xf>
    <xf numFmtId="49" fontId="12" fillId="2" borderId="0" xfId="0" applyNumberFormat="1" applyFont="1" applyFill="1" applyBorder="1" applyAlignment="1">
      <alignment horizontal="left" vertical="center" wrapText="1"/>
    </xf>
    <xf numFmtId="2" fontId="1" fillId="2" borderId="0" xfId="0" applyNumberFormat="1" applyFont="1" applyFill="1" applyAlignment="1">
      <alignment horizontal="center" vertical="center" wrapText="1"/>
    </xf>
    <xf numFmtId="0" fontId="0" fillId="2" borderId="0" xfId="0" applyFill="1" applyAlignment="1">
      <alignment horizontal="center" wrapText="1"/>
    </xf>
    <xf numFmtId="40" fontId="1" fillId="2" borderId="0" xfId="29" applyNumberFormat="1" applyFont="1" applyFill="1" applyAlignment="1">
      <alignment horizontal="center" vertical="center" wrapText="1"/>
      <protection/>
    </xf>
    <xf numFmtId="0" fontId="0" fillId="2" borderId="0" xfId="0" applyFill="1" applyAlignment="1">
      <alignment horizontal="center" vertical="center" wrapText="1"/>
    </xf>
    <xf numFmtId="0" fontId="12" fillId="2" borderId="0" xfId="0" applyFont="1" applyFill="1" applyBorder="1" applyAlignment="1">
      <alignment horizontal="center" vertical="center"/>
    </xf>
    <xf numFmtId="0" fontId="2" fillId="5" borderId="17" xfId="0" applyNumberFormat="1" applyFont="1" applyFill="1" applyBorder="1" applyAlignment="1">
      <alignment horizontal="center" vertical="center" wrapText="1"/>
    </xf>
    <xf numFmtId="0" fontId="2" fillId="5" borderId="33" xfId="0" applyNumberFormat="1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10" fontId="10" fillId="2" borderId="29" xfId="26" applyNumberFormat="1" applyFont="1" applyFill="1" applyBorder="1" applyAlignment="1">
      <alignment horizontal="center" vertical="center" wrapText="1"/>
    </xf>
    <xf numFmtId="10" fontId="10" fillId="2" borderId="30" xfId="26" applyNumberFormat="1" applyFont="1" applyFill="1" applyBorder="1" applyAlignment="1">
      <alignment horizontal="center" vertical="center" wrapText="1"/>
    </xf>
    <xf numFmtId="10" fontId="10" fillId="0" borderId="29" xfId="26" applyNumberFormat="1" applyFont="1" applyBorder="1" applyAlignment="1">
      <alignment horizontal="center" vertical="center" wrapText="1"/>
    </xf>
    <xf numFmtId="10" fontId="10" fillId="0" borderId="31" xfId="26" applyNumberFormat="1" applyFont="1" applyBorder="1" applyAlignment="1">
      <alignment horizontal="center" vertical="center" wrapText="1"/>
    </xf>
    <xf numFmtId="10" fontId="10" fillId="0" borderId="30" xfId="26" applyNumberFormat="1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23" xfId="0" applyFont="1" applyFill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/>
    </xf>
    <xf numFmtId="10" fontId="10" fillId="2" borderId="31" xfId="26" applyNumberFormat="1" applyFont="1" applyFill="1" applyBorder="1" applyAlignment="1">
      <alignment horizontal="center" vertical="center" wrapText="1"/>
    </xf>
  </cellXfs>
  <cellStyles count="1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Vírgula" xfId="20"/>
    <cellStyle name="Moeda" xfId="21"/>
    <cellStyle name="Normal 2" xfId="22"/>
    <cellStyle name="Normal 7" xfId="23"/>
    <cellStyle name="Normal 3" xfId="24"/>
    <cellStyle name="Normal 17" xfId="25"/>
    <cellStyle name="Porcentagem" xfId="26"/>
    <cellStyle name="Porcentagem 2" xfId="27"/>
    <cellStyle name="Normal 8" xfId="28"/>
    <cellStyle name="Normal 5" xfId="29"/>
    <cellStyle name="Normal 2 22" xfId="3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14</xdr:row>
      <xdr:rowOff>0</xdr:rowOff>
    </xdr:from>
    <xdr:ext cx="0" cy="171450"/>
    <xdr:sp macro="" textlink="">
      <xdr:nvSpPr>
        <xdr:cNvPr id="2" name="CaixaDeTexto 1"/>
        <xdr:cNvSpPr txBox="1"/>
      </xdr:nvSpPr>
      <xdr:spPr>
        <a:xfrm>
          <a:off x="1219200" y="2667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0</xdr:colOff>
      <xdr:row>18</xdr:row>
      <xdr:rowOff>0</xdr:rowOff>
    </xdr:from>
    <xdr:ext cx="0" cy="171450"/>
    <xdr:sp macro="" textlink="">
      <xdr:nvSpPr>
        <xdr:cNvPr id="3" name="CaixaDeTexto 2"/>
        <xdr:cNvSpPr txBox="1"/>
      </xdr:nvSpPr>
      <xdr:spPr>
        <a:xfrm>
          <a:off x="1219200" y="3429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CaixaDeTexto 2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9" name="CaixaDeTexto 2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CaixaDeTexto 3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1" name="CaixaDeTexto 3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CaixaDeTexto 3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2" name="CaixaDeTexto 3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CaixaDeTexto 3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3" name="CaixaDeTexto 3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4" name="CaixaDeTexto 3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4" name="CaixaDeTexto 3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CaixaDeTexto 3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5" name="CaixaDeTexto 3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6" name="CaixaDeTexto 3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6" name="CaixaDeTexto 3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CaixaDeTexto 3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7" name="CaixaDeTexto 3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CaixaDeTexto 3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8" name="CaixaDeTexto 3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CaixaDeTexto 3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9" name="CaixaDeTexto 3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CaixaDeTexto 3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0" name="CaixaDeTexto 3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CaixaDeTexto 4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1" name="CaixaDeTexto 4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CaixaDeTexto 4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2" name="CaixaDeTexto 4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CaixaDeTexto 4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3" name="CaixaDeTexto 4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CaixaDeTexto 4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4" name="CaixaDeTexto 4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5" name="CaixaDeTexto 4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5" name="CaixaDeTexto 4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CaixaDeTexto 1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9" name="CaixaDeTexto 1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CaixaDeTexto 1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0" name="CaixaDeTexto 1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CaixaDeTexto 2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1" name="CaixaDeTexto 2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CaixaDeTexto 2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2" name="CaixaDeTexto 2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CaixaDeTexto 2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3" name="CaixaDeTexto 2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CaixaDeTexto 2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4" name="CaixaDeTexto 2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CaixaDeTexto 2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5" name="CaixaDeTexto 2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CaixaDeTexto 2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6" name="CaixaDeTexto 2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CaixaDeTexto 2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7" name="CaixaDeTexto 2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CaixaDeTexto 2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8" name="CaixaDeTexto 2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6" name="CaixaDeTexto 4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6" name="CaixaDeTexto 4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7" name="CaixaDeTexto 4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7" name="CaixaDeTexto 4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8" name="CaixaDeTexto 4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8" name="CaixaDeTexto 47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9" name="CaixaDeTexto 4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9" name="CaixaDeTexto 48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0" name="CaixaDeTexto 4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0" name="CaixaDeTexto 49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1" name="CaixaDeTexto 5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1" name="CaixaDeTexto 50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2" name="CaixaDeTexto 5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2" name="CaixaDeTexto 51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3" name="CaixaDeTexto 5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3" name="CaixaDeTexto 52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4" name="CaixaDeTexto 5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4" name="CaixaDeTexto 53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5" name="CaixaDeTexto 5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5" name="CaixaDeTexto 54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6" name="CaixaDeTexto 5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6" name="CaixaDeTexto 55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7" name="CaixaDeTexto 5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7" name="CaixaDeTexto 56"/>
            <xdr:cNvSpPr txBox="1"/>
          </xdr:nvSpPr>
          <xdr:spPr>
            <a:xfrm>
              <a:off x="933450" y="1019175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" name="CaixaDeTexto 1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0</xdr:col>
      <xdr:colOff>381000</xdr:colOff>
      <xdr:row>5</xdr:row>
      <xdr:rowOff>0</xdr:rowOff>
    </xdr:from>
    <xdr:ext cx="0" cy="171450"/>
    <xdr:sp macro="" textlink="">
      <xdr:nvSpPr>
        <xdr:cNvPr id="3" name="CaixaDeTexto 2"/>
        <xdr:cNvSpPr txBox="1"/>
      </xdr:nvSpPr>
      <xdr:spPr>
        <a:xfrm>
          <a:off x="381000" y="9525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aixaDeTexto 3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" name="CaixaDeTexto 3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aixaDeTexto 4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" name="CaixaDeTexto 4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aixaDeTexto 5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6" name="CaixaDeTexto 5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CaixaDeTexto 6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7" name="CaixaDeTexto 6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CaixaDeTexto 7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8" name="CaixaDeTexto 7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CaixaDeTexto 8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9" name="CaixaDeTexto 8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3</xdr:row>
      <xdr:rowOff>0</xdr:rowOff>
    </xdr:from>
    <xdr:ext cx="0" cy="171450"/>
    <xdr:sp macro="" textlink="">
      <xdr:nvSpPr>
        <xdr:cNvPr id="10" name="CaixaDeTexto 9"/>
        <xdr:cNvSpPr txBox="1"/>
      </xdr:nvSpPr>
      <xdr:spPr>
        <a:xfrm>
          <a:off x="1257300" y="5715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30</xdr:row>
      <xdr:rowOff>38100</xdr:rowOff>
    </xdr:from>
    <xdr:ext cx="0" cy="171450"/>
    <xdr:sp macro="" textlink="">
      <xdr:nvSpPr>
        <xdr:cNvPr id="11" name="CaixaDeTexto 10"/>
        <xdr:cNvSpPr txBox="1"/>
      </xdr:nvSpPr>
      <xdr:spPr>
        <a:xfrm>
          <a:off x="381000" y="56769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60</xdr:row>
      <xdr:rowOff>0</xdr:rowOff>
    </xdr:from>
    <xdr:ext cx="0" cy="171450"/>
    <xdr:sp macro="" textlink="">
      <xdr:nvSpPr>
        <xdr:cNvPr id="12" name="CaixaDeTexto 11"/>
        <xdr:cNvSpPr txBox="1"/>
      </xdr:nvSpPr>
      <xdr:spPr>
        <a:xfrm>
          <a:off x="381000" y="1176337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60</xdr:row>
      <xdr:rowOff>0</xdr:rowOff>
    </xdr:from>
    <xdr:ext cx="0" cy="171450"/>
    <xdr:sp macro="" textlink="">
      <xdr:nvSpPr>
        <xdr:cNvPr id="13" name="CaixaDeTexto 12"/>
        <xdr:cNvSpPr txBox="1"/>
      </xdr:nvSpPr>
      <xdr:spPr>
        <a:xfrm>
          <a:off x="381000" y="1176337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18</xdr:row>
      <xdr:rowOff>0</xdr:rowOff>
    </xdr:from>
    <xdr:ext cx="0" cy="171450"/>
    <xdr:sp macro="" textlink="">
      <xdr:nvSpPr>
        <xdr:cNvPr id="14" name="CaixaDeTexto 13"/>
        <xdr:cNvSpPr txBox="1"/>
      </xdr:nvSpPr>
      <xdr:spPr>
        <a:xfrm>
          <a:off x="381000" y="3429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32</xdr:row>
      <xdr:rowOff>57150</xdr:rowOff>
    </xdr:from>
    <xdr:ext cx="0" cy="247650"/>
    <xdr:sp macro="" textlink="">
      <xdr:nvSpPr>
        <xdr:cNvPr id="15" name="CaixaDeTexto 14"/>
        <xdr:cNvSpPr txBox="1"/>
      </xdr:nvSpPr>
      <xdr:spPr>
        <a:xfrm>
          <a:off x="381000" y="6076950"/>
          <a:ext cx="0" cy="2476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CaixaDeTexto 15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6" name="CaixaDeTexto 15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7" name="CaixaDeTexto 16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7" name="CaixaDeTexto 16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CaixaDeTexto 17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8" name="CaixaDeTexto 17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CaixaDeTexto 18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9" name="CaixaDeTexto 18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CaixaDeTexto 19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0" name="CaixaDeTexto 19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CaixaDeTexto 20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1" name="CaixaDeTexto 20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CaixaDeTexto 21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2" name="CaixaDeTexto 21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CaixaDeTexto 22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3" name="CaixaDeTexto 22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CaixaDeTexto 23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4" name="CaixaDeTexto 23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CaixaDeTexto 24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5" name="CaixaDeTexto 24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CaixaDeTexto 25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6" name="CaixaDeTexto 25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CaixaDeTexto 26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7" name="CaixaDeTexto 26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CaixaDeTexto 27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8" name="CaixaDeTexto 27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CaixaDeTexto 28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9" name="CaixaDeTexto 28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" name="CaixaDeTexto 29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0" name="CaixaDeTexto 29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CaixaDeTexto 30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1" name="CaixaDeTexto 30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CaixaDeTexto 31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2" name="CaixaDeTexto 31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CaixaDeTexto 32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3" name="CaixaDeTexto 32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4" name="CaixaDeTexto 33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4" name="CaixaDeTexto 33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CaixaDeTexto 34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5" name="CaixaDeTexto 34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6" name="CaixaDeTexto 35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6" name="CaixaDeTexto 35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CaixaDeTexto 36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7" name="CaixaDeTexto 36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CaixaDeTexto 37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8" name="CaixaDeTexto 37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CaixaDeTexto 38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9" name="CaixaDeTexto 38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CaixaDeTexto 39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0" name="CaixaDeTexto 39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CaixaDeTexto 40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1" name="CaixaDeTexto 40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CaixaDeTexto 41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2" name="CaixaDeTexto 41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CaixaDeTexto 42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3" name="CaixaDeTexto 42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CaixaDeTexto 43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4" name="CaixaDeTexto 43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5" name="CaixaDeTexto 44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5" name="CaixaDeTexto 44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6" name="CaixaDeTexto 45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6" name="CaixaDeTexto 45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7" name="CaixaDeTexto 46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7" name="CaixaDeTexto 46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8" name="CaixaDeTexto 47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8" name="CaixaDeTexto 47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9" name="CaixaDeTexto 48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9" name="CaixaDeTexto 48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0" name="CaixaDeTexto 49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0" name="CaixaDeTexto 49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1" name="CaixaDeTexto 50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1" name="CaixaDeTexto 50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2" name="CaixaDeTexto 51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2" name="CaixaDeTexto 51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3" name="CaixaDeTexto 52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3" name="CaixaDeTexto 52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4" name="CaixaDeTexto 53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4" name="CaixaDeTexto 53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6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5" name="CaixaDeTexto 54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5" name="CaixaDeTexto 54"/>
            <xdr:cNvSpPr txBox="1"/>
          </xdr:nvSpPr>
          <xdr:spPr>
            <a:xfrm>
              <a:off x="733425" y="1143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" name="CaixaDeTexto 1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" name="CaixaDeTexto 1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0</xdr:col>
      <xdr:colOff>381000</xdr:colOff>
      <xdr:row>4</xdr:row>
      <xdr:rowOff>0</xdr:rowOff>
    </xdr:from>
    <xdr:ext cx="0" cy="171450"/>
    <xdr:sp macro="" textlink="">
      <xdr:nvSpPr>
        <xdr:cNvPr id="3" name="CaixaDeTexto 2"/>
        <xdr:cNvSpPr txBox="1"/>
      </xdr:nvSpPr>
      <xdr:spPr>
        <a:xfrm>
          <a:off x="381000" y="762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" name="CaixaDeTexto 3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" name="CaixaDeTexto 3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" name="CaixaDeTexto 4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" name="CaixaDeTexto 4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6" name="CaixaDeTexto 5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6" name="CaixaDeTexto 5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7" name="CaixaDeTexto 6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7" name="CaixaDeTexto 6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8" name="CaixaDeTexto 7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8" name="CaixaDeTexto 7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CaixaDeTexto 8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9" name="CaixaDeTexto 8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2</xdr:col>
      <xdr:colOff>0</xdr:colOff>
      <xdr:row>3</xdr:row>
      <xdr:rowOff>0</xdr:rowOff>
    </xdr:from>
    <xdr:ext cx="0" cy="171450"/>
    <xdr:sp macro="" textlink="">
      <xdr:nvSpPr>
        <xdr:cNvPr id="10" name="CaixaDeTexto 9"/>
        <xdr:cNvSpPr txBox="1"/>
      </xdr:nvSpPr>
      <xdr:spPr>
        <a:xfrm>
          <a:off x="1257300" y="5715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4</xdr:row>
      <xdr:rowOff>0</xdr:rowOff>
    </xdr:from>
    <xdr:ext cx="0" cy="171450"/>
    <xdr:sp macro="" textlink="">
      <xdr:nvSpPr>
        <xdr:cNvPr id="11" name="CaixaDeTexto 10"/>
        <xdr:cNvSpPr txBox="1"/>
      </xdr:nvSpPr>
      <xdr:spPr>
        <a:xfrm>
          <a:off x="381000" y="762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7</xdr:row>
      <xdr:rowOff>0</xdr:rowOff>
    </xdr:from>
    <xdr:ext cx="0" cy="171450"/>
    <xdr:sp macro="" textlink="">
      <xdr:nvSpPr>
        <xdr:cNvPr id="12" name="CaixaDeTexto 11"/>
        <xdr:cNvSpPr txBox="1"/>
      </xdr:nvSpPr>
      <xdr:spPr>
        <a:xfrm>
          <a:off x="381000" y="126682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7</xdr:row>
      <xdr:rowOff>0</xdr:rowOff>
    </xdr:from>
    <xdr:ext cx="0" cy="171450"/>
    <xdr:sp macro="" textlink="">
      <xdr:nvSpPr>
        <xdr:cNvPr id="13" name="CaixaDeTexto 12"/>
        <xdr:cNvSpPr txBox="1"/>
      </xdr:nvSpPr>
      <xdr:spPr>
        <a:xfrm>
          <a:off x="381000" y="126682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4</xdr:row>
      <xdr:rowOff>0</xdr:rowOff>
    </xdr:from>
    <xdr:ext cx="0" cy="171450"/>
    <xdr:sp macro="" textlink="">
      <xdr:nvSpPr>
        <xdr:cNvPr id="14" name="CaixaDeTexto 13"/>
        <xdr:cNvSpPr txBox="1"/>
      </xdr:nvSpPr>
      <xdr:spPr>
        <a:xfrm>
          <a:off x="381000" y="762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0</xdr:col>
      <xdr:colOff>381000</xdr:colOff>
      <xdr:row>4</xdr:row>
      <xdr:rowOff>0</xdr:rowOff>
    </xdr:from>
    <xdr:ext cx="0" cy="171450"/>
    <xdr:sp macro="" textlink="">
      <xdr:nvSpPr>
        <xdr:cNvPr id="15" name="CaixaDeTexto 14"/>
        <xdr:cNvSpPr txBox="1"/>
      </xdr:nvSpPr>
      <xdr:spPr>
        <a:xfrm>
          <a:off x="381000" y="762000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1</xdr:col>
      <xdr:colOff>123825</xdr:colOff>
      <xdr:row>3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6" name="CaixaDeTexto 15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6" name="CaixaDeTexto 15"/>
            <xdr:cNvSpPr txBox="1"/>
          </xdr:nvSpPr>
          <xdr:spPr>
            <a:xfrm>
              <a:off x="733425" y="5715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8" name="CaixaDeTexto 17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8" name="CaixaDeTexto 17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19" name="CaixaDeTexto 18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19" name="CaixaDeTexto 18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0" name="CaixaDeTexto 19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0" name="CaixaDeTexto 19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1" name="CaixaDeTexto 20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1" name="CaixaDeTexto 20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2" name="CaixaDeTexto 21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2" name="CaixaDeTexto 21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3" name="CaixaDeTexto 22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3" name="CaixaDeTexto 22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4" name="CaixaDeTexto 23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4" name="CaixaDeTexto 23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5" name="CaixaDeTexto 24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5" name="CaixaDeTexto 24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6" name="CaixaDeTexto 25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6" name="CaixaDeTexto 25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7" name="CaixaDeTexto 26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7" name="CaixaDeTexto 26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8" name="CaixaDeTexto 27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8" name="CaixaDeTexto 27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29" name="CaixaDeTexto 28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29" name="CaixaDeTexto 28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0" name="CaixaDeTexto 29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0" name="CaixaDeTexto 29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1" name="CaixaDeTexto 30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1" name="CaixaDeTexto 30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2" name="CaixaDeTexto 31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2" name="CaixaDeTexto 31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3" name="CaixaDeTexto 32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3" name="CaixaDeTexto 32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4" name="CaixaDeTexto 33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4" name="CaixaDeTexto 33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5" name="CaixaDeTexto 34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5" name="CaixaDeTexto 34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6" name="CaixaDeTexto 35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6" name="CaixaDeTexto 35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7" name="CaixaDeTexto 36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7" name="CaixaDeTexto 36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8" name="CaixaDeTexto 37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8" name="CaixaDeTexto 37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39" name="CaixaDeTexto 38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39" name="CaixaDeTexto 38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0" name="CaixaDeTexto 39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0" name="CaixaDeTexto 39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1" name="CaixaDeTexto 40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1" name="CaixaDeTexto 40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2" name="CaixaDeTexto 41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2" name="CaixaDeTexto 41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3" name="CaixaDeTexto 42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3" name="CaixaDeTexto 42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4" name="CaixaDeTexto 43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4" name="CaixaDeTexto 43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5" name="CaixaDeTexto 44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5" name="CaixaDeTexto 44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6" name="CaixaDeTexto 45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6" name="CaixaDeTexto 45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7" name="CaixaDeTexto 46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7" name="CaixaDeTexto 46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8" name="CaixaDeTexto 47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8" name="CaixaDeTexto 47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49" name="CaixaDeTexto 48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49" name="CaixaDeTexto 48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0" name="CaixaDeTexto 49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0" name="CaixaDeTexto 49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1" name="CaixaDeTexto 50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1" name="CaixaDeTexto 50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2" name="CaixaDeTexto 51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2" name="CaixaDeTexto 51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3" name="CaixaDeTexto 52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3" name="CaixaDeTexto 52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4" name="CaixaDeTexto 53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4" name="CaixaDeTexto 53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  <xdr:oneCellAnchor>
    <xdr:from>
      <xdr:col>1</xdr:col>
      <xdr:colOff>123825</xdr:colOff>
      <xdr:row>4</xdr:row>
      <xdr:rowOff>0</xdr:rowOff>
    </xdr:from>
    <xdr:ext cx="95250" cy="171450"/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55" name="CaixaDeTexto 54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Choice>
      <mc:Fallback>
        <xdr:sp macro="" textlink="">
          <xdr:nvSpPr>
            <xdr:cNvPr id="55" name="CaixaDeTexto 54"/>
            <xdr:cNvSpPr txBox="1"/>
          </xdr:nvSpPr>
          <xdr:spPr>
            <a:xfrm>
              <a:off x="733425" y="762000"/>
              <a:ext cx="95250" cy="171450"/>
            </a:xfrm>
            <a:prstGeom prst="rect">
              <a:avLst/>
            </a:prstGeom>
            <a:noFill/>
            <a:ln>
              <a:noFill/>
            </a:ln>
          </xdr:spPr>
          <xdr:style>
            <a:lnRef idx="0">
              <a:srgbClr val="000000"/>
            </a:lnRef>
            <a:fillRef idx="0">
              <a:srgbClr val="000000"/>
            </a:fillRef>
            <a:effectRef idx="0">
              <a:srgbClr val="00000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pt-BR" sz="1100" b="0" i="1">
                        <a:latin typeface="Cambria Math" panose="02040503050406030204" pitchFamily="18" charset="0"/>
                      </a:rPr>
                      <m:t>  </m:t>
                    </m:r>
                  </m:oMath>
                </m:oMathPara>
              </a14:m>
              <a:endParaRPr lang="pt-BR" sz="1100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10</xdr:row>
      <xdr:rowOff>0</xdr:rowOff>
    </xdr:from>
    <xdr:ext cx="0" cy="171450"/>
    <xdr:sp macro="" textlink="">
      <xdr:nvSpPr>
        <xdr:cNvPr id="2" name="CaixaDeTexto 1"/>
        <xdr:cNvSpPr txBox="1"/>
      </xdr:nvSpPr>
      <xdr:spPr>
        <a:xfrm>
          <a:off x="1219200" y="180022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  <xdr:oneCellAnchor>
    <xdr:from>
      <xdr:col>2</xdr:col>
      <xdr:colOff>0</xdr:colOff>
      <xdr:row>13</xdr:row>
      <xdr:rowOff>0</xdr:rowOff>
    </xdr:from>
    <xdr:ext cx="0" cy="171450"/>
    <xdr:sp macro="" textlink="">
      <xdr:nvSpPr>
        <xdr:cNvPr id="3" name="CaixaDeTexto 2"/>
        <xdr:cNvSpPr txBox="1"/>
      </xdr:nvSpPr>
      <xdr:spPr>
        <a:xfrm>
          <a:off x="1219200" y="2371725"/>
          <a:ext cx="0" cy="17145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pt-BR" sz="1100"/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BAPTISTA4\Rede2\CONVENIOS\PM_OUREM\2017\23_%20EMENDA%20ANA%20CUNHA_SEDOP\VILA%20CURU&#199;&#193;\2%20Or&#231;amento\OR&#199;AMENTO%20REV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çamento"/>
      <sheetName val="SER.PRE.1.0"/>
      <sheetName val="PAV.2.0"/>
      <sheetName val="URB. 3.0"/>
      <sheetName val=" Play ground 4.0"/>
      <sheetName val="Inst. Elétricas 5.0"/>
      <sheetName val="Serviço final 6.0"/>
      <sheetName val="cronograma"/>
      <sheetName val="BDI"/>
    </sheetNames>
    <sheetDataSet>
      <sheetData sheetId="0">
        <row r="33">
          <cell r="D33" t="str">
            <v>Concreto ciclópico c/ pedra preta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7"/>
  <sheetViews>
    <sheetView tabSelected="1" view="pageBreakPreview" zoomScaleSheetLayoutView="100" workbookViewId="0" topLeftCell="A1">
      <selection activeCell="I24" sqref="I24"/>
    </sheetView>
  </sheetViews>
  <sheetFormatPr defaultColWidth="9.140625" defaultRowHeight="15"/>
  <sheetData>
    <row r="1" spans="1:16" ht="15">
      <c r="A1" s="348" t="s">
        <v>100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49"/>
      <c r="M1" s="49"/>
      <c r="N1" s="49"/>
      <c r="O1" s="49"/>
      <c r="P1" s="49"/>
    </row>
    <row r="2" spans="1:16" ht="15">
      <c r="A2" s="348" t="str">
        <f>Orçamento!A1</f>
        <v>PREFEITURA MUNICIPAL DE OURÉM /PA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49"/>
      <c r="M2" s="49"/>
      <c r="N2" s="49"/>
      <c r="O2" s="49"/>
      <c r="P2" s="49"/>
    </row>
    <row r="3" spans="1:16" ht="15">
      <c r="A3" s="348" t="str">
        <f>Orçamento!D8</f>
        <v>SERVIÇOS PRELIMINARES</v>
      </c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49"/>
      <c r="M3" s="49"/>
      <c r="N3" s="49"/>
      <c r="O3" s="49"/>
      <c r="P3" s="49"/>
    </row>
    <row r="4" spans="1:16" ht="15">
      <c r="A4" s="47"/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</row>
    <row r="5" spans="1:16" ht="15">
      <c r="A5" s="47" t="s">
        <v>49</v>
      </c>
      <c r="B5" s="50" t="s">
        <v>5</v>
      </c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5">
      <c r="A6" s="15" t="s">
        <v>4</v>
      </c>
      <c r="B6" s="5" t="s">
        <v>27</v>
      </c>
      <c r="C6" s="15"/>
      <c r="D6" s="5"/>
      <c r="E6" s="15"/>
      <c r="F6" s="15"/>
      <c r="G6" s="5"/>
      <c r="H6" s="15"/>
      <c r="I6" s="15"/>
      <c r="J6" s="5"/>
      <c r="K6" s="15"/>
      <c r="L6" s="15"/>
      <c r="M6" s="5"/>
      <c r="N6" s="15"/>
      <c r="O6" s="15"/>
      <c r="P6" s="5"/>
    </row>
    <row r="7" spans="1:16" ht="15">
      <c r="A7" s="15"/>
      <c r="B7" s="5"/>
      <c r="C7" s="4" t="s">
        <v>51</v>
      </c>
      <c r="D7" s="5"/>
      <c r="E7" s="15"/>
      <c r="F7" s="4" t="s">
        <v>52</v>
      </c>
      <c r="G7" s="5"/>
      <c r="H7" s="15"/>
      <c r="I7" s="15"/>
      <c r="J7" s="5"/>
      <c r="K7" s="15"/>
      <c r="L7" s="15"/>
      <c r="M7" s="5"/>
      <c r="N7" s="15"/>
      <c r="O7" s="15"/>
      <c r="P7" s="5"/>
    </row>
    <row r="8" spans="1:16" ht="15">
      <c r="A8" s="15"/>
      <c r="B8" s="4" t="s">
        <v>28</v>
      </c>
      <c r="C8" s="4">
        <v>3</v>
      </c>
      <c r="D8" s="18" t="s">
        <v>18</v>
      </c>
      <c r="E8" s="4" t="s">
        <v>22</v>
      </c>
      <c r="F8" s="4">
        <v>2</v>
      </c>
      <c r="G8" s="18" t="s">
        <v>18</v>
      </c>
      <c r="H8" s="4"/>
      <c r="I8" s="4"/>
      <c r="J8" s="18"/>
      <c r="K8" s="4"/>
      <c r="L8" s="4"/>
      <c r="M8" s="18"/>
      <c r="N8" s="4"/>
      <c r="O8" s="4"/>
      <c r="P8" s="18"/>
    </row>
    <row r="9" spans="1:16" ht="15">
      <c r="A9" s="15"/>
      <c r="B9" s="24" t="s">
        <v>28</v>
      </c>
      <c r="C9" s="30">
        <f>C8*F8</f>
        <v>6</v>
      </c>
      <c r="D9" s="31"/>
      <c r="E9" s="28" t="s">
        <v>6</v>
      </c>
      <c r="F9" s="4"/>
      <c r="G9" s="18"/>
      <c r="H9" s="4"/>
      <c r="I9" s="4"/>
      <c r="J9" s="18"/>
      <c r="K9" s="4"/>
      <c r="L9" s="4"/>
      <c r="M9" s="18"/>
      <c r="N9" s="4"/>
      <c r="O9" s="4"/>
      <c r="P9" s="18"/>
    </row>
    <row r="10" spans="1:16" ht="15">
      <c r="A10" s="15"/>
      <c r="B10" s="4"/>
      <c r="C10" s="4"/>
      <c r="D10" s="18"/>
      <c r="E10" s="4"/>
      <c r="F10" s="4"/>
      <c r="G10" s="18"/>
      <c r="H10" s="4"/>
      <c r="I10" s="4"/>
      <c r="J10" s="18"/>
      <c r="K10" s="4"/>
      <c r="L10" s="4"/>
      <c r="M10" s="18"/>
      <c r="N10" s="4"/>
      <c r="O10" s="4"/>
      <c r="P10" s="18"/>
    </row>
    <row r="11" spans="1:16" ht="15" customHeight="1">
      <c r="A11" s="15" t="s">
        <v>26</v>
      </c>
      <c r="B11" s="49" t="str">
        <f>Orçamento!D10</f>
        <v>Locação da obra a trena</v>
      </c>
      <c r="C11" s="121"/>
      <c r="D11" s="121"/>
      <c r="E11" s="121"/>
      <c r="F11" s="121"/>
      <c r="G11" s="121"/>
      <c r="H11" s="121"/>
      <c r="I11" s="121"/>
      <c r="J11" s="121"/>
      <c r="K11" s="121"/>
      <c r="L11" s="15"/>
      <c r="M11" s="5"/>
      <c r="N11" s="15"/>
      <c r="O11" s="15"/>
      <c r="P11" s="5"/>
    </row>
    <row r="12" spans="1:16" ht="15">
      <c r="A12" s="15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5"/>
      <c r="M12" s="5"/>
      <c r="N12" s="15"/>
      <c r="O12" s="15"/>
      <c r="P12" s="5"/>
    </row>
    <row r="13" spans="1:16" ht="15">
      <c r="A13" s="15"/>
      <c r="B13" s="135" t="s">
        <v>93</v>
      </c>
      <c r="C13" s="73"/>
      <c r="D13" s="135" t="s">
        <v>53</v>
      </c>
      <c r="E13" s="73"/>
      <c r="F13" s="135" t="s">
        <v>70</v>
      </c>
      <c r="G13" s="72"/>
      <c r="H13" s="72"/>
      <c r="I13" s="72"/>
      <c r="J13" s="72"/>
      <c r="K13" s="72"/>
      <c r="L13" s="15"/>
      <c r="M13" s="5"/>
      <c r="N13" s="15"/>
      <c r="O13" s="15"/>
      <c r="P13" s="5"/>
    </row>
    <row r="14" spans="1:16" ht="15">
      <c r="A14" s="15"/>
      <c r="B14" s="245">
        <v>14</v>
      </c>
      <c r="C14" s="245" t="s">
        <v>22</v>
      </c>
      <c r="D14" s="245">
        <v>61.3</v>
      </c>
      <c r="E14" s="73" t="s">
        <v>23</v>
      </c>
      <c r="F14" s="245">
        <f>ROUND((B14*D14),2)</f>
        <v>858.2</v>
      </c>
      <c r="G14" s="72"/>
      <c r="H14" s="72"/>
      <c r="I14" s="72"/>
      <c r="J14" s="72"/>
      <c r="K14" s="72"/>
      <c r="L14" s="15"/>
      <c r="M14" s="5"/>
      <c r="N14" s="15"/>
      <c r="O14" s="15"/>
      <c r="P14" s="5"/>
    </row>
    <row r="15" spans="1:16" ht="15">
      <c r="A15" s="15"/>
      <c r="B15" s="4"/>
      <c r="C15" s="4"/>
      <c r="D15" s="18"/>
      <c r="E15" s="4"/>
      <c r="F15" s="349"/>
      <c r="G15" s="349"/>
      <c r="H15" s="349"/>
      <c r="I15" s="349"/>
      <c r="J15" s="349"/>
      <c r="K15" s="349"/>
      <c r="L15" s="4"/>
      <c r="M15" s="18"/>
      <c r="N15" s="4"/>
      <c r="O15" s="4"/>
      <c r="P15" s="18"/>
    </row>
    <row r="16" spans="1:16" ht="15" customHeight="1">
      <c r="A16" s="15"/>
      <c r="B16" s="350" t="s">
        <v>71</v>
      </c>
      <c r="C16" s="350"/>
      <c r="D16" s="350"/>
      <c r="E16" s="350"/>
      <c r="F16" s="349"/>
      <c r="G16" s="349"/>
      <c r="H16" s="349"/>
      <c r="I16" s="349"/>
      <c r="J16" s="349"/>
      <c r="K16" s="349"/>
      <c r="L16" s="51"/>
      <c r="M16" s="51"/>
      <c r="N16" s="51"/>
      <c r="O16" s="51"/>
      <c r="P16" s="51"/>
    </row>
    <row r="17" spans="1:16" ht="15">
      <c r="A17" s="15"/>
      <c r="B17" s="24" t="s">
        <v>29</v>
      </c>
      <c r="C17" s="30">
        <f>F14</f>
        <v>858.2</v>
      </c>
      <c r="D17" s="31"/>
      <c r="E17" s="28" t="s">
        <v>6</v>
      </c>
      <c r="F17" s="349"/>
      <c r="G17" s="349"/>
      <c r="H17" s="349"/>
      <c r="I17" s="349"/>
      <c r="J17" s="349"/>
      <c r="K17" s="349"/>
      <c r="L17" s="51"/>
      <c r="M17" s="51"/>
      <c r="N17" s="51"/>
      <c r="O17" s="51"/>
      <c r="P17" s="51"/>
    </row>
    <row r="18" spans="1:16" ht="15">
      <c r="A18" s="15"/>
      <c r="B18" s="4"/>
      <c r="C18" s="4"/>
      <c r="D18" s="18"/>
      <c r="E18" s="4"/>
      <c r="F18" s="349"/>
      <c r="G18" s="349"/>
      <c r="H18" s="349"/>
      <c r="I18" s="349"/>
      <c r="J18" s="349"/>
      <c r="K18" s="349"/>
      <c r="L18" s="4"/>
      <c r="M18" s="18"/>
      <c r="N18" s="4"/>
      <c r="O18" s="4"/>
      <c r="P18" s="18"/>
    </row>
    <row r="19" spans="1:16" ht="15" customHeight="1">
      <c r="A19" s="15" t="str">
        <f>Orçamento!C11</f>
        <v>1.3</v>
      </c>
      <c r="B19" s="49" t="str">
        <f>Orçamento!D11</f>
        <v>Barracão de madeira (incl. instalações)</v>
      </c>
      <c r="C19" s="49"/>
      <c r="D19" s="49"/>
      <c r="E19" s="49"/>
      <c r="F19" s="49"/>
      <c r="G19" s="49"/>
      <c r="H19" s="49"/>
      <c r="I19" s="49"/>
      <c r="J19" s="49"/>
      <c r="K19" s="49"/>
      <c r="L19" s="15"/>
      <c r="M19" s="5"/>
      <c r="N19" s="15"/>
      <c r="O19" s="15"/>
      <c r="P19" s="5"/>
    </row>
    <row r="20" spans="1:16" ht="15">
      <c r="A20" s="15"/>
      <c r="B20" s="49"/>
      <c r="C20" s="49"/>
      <c r="D20" s="49"/>
      <c r="E20" s="49"/>
      <c r="F20" s="49"/>
      <c r="G20" s="49"/>
      <c r="H20" s="49"/>
      <c r="I20" s="49"/>
      <c r="J20" s="49"/>
      <c r="K20" s="49"/>
      <c r="L20" s="15"/>
      <c r="M20" s="5"/>
      <c r="N20" s="15"/>
      <c r="O20" s="15"/>
      <c r="P20" s="5"/>
    </row>
    <row r="21" spans="1:16" ht="15">
      <c r="A21" s="15"/>
      <c r="B21" s="4"/>
      <c r="C21" s="4" t="s">
        <v>50</v>
      </c>
      <c r="D21" s="18"/>
      <c r="E21" s="4" t="s">
        <v>34</v>
      </c>
      <c r="F21" s="18"/>
      <c r="G21" s="18"/>
      <c r="H21" s="4"/>
      <c r="I21" s="4"/>
      <c r="J21" s="18"/>
      <c r="K21" s="4"/>
      <c r="L21" s="4"/>
      <c r="M21" s="18"/>
      <c r="N21" s="4"/>
      <c r="O21" s="4"/>
      <c r="P21" s="18"/>
    </row>
    <row r="22" spans="1:16" ht="15">
      <c r="A22" s="15"/>
      <c r="B22" s="4" t="s">
        <v>29</v>
      </c>
      <c r="C22" s="4">
        <v>3</v>
      </c>
      <c r="D22" s="18" t="s">
        <v>22</v>
      </c>
      <c r="E22" s="4">
        <v>4</v>
      </c>
      <c r="F22" s="18" t="s">
        <v>18</v>
      </c>
      <c r="G22" s="18"/>
      <c r="H22" s="4"/>
      <c r="I22" s="4"/>
      <c r="J22" s="18"/>
      <c r="K22" s="4"/>
      <c r="L22" s="4"/>
      <c r="M22" s="18"/>
      <c r="N22" s="4"/>
      <c r="O22" s="4"/>
      <c r="P22" s="18"/>
    </row>
    <row r="23" spans="1:16" ht="15">
      <c r="A23" s="15"/>
      <c r="B23" s="24" t="s">
        <v>29</v>
      </c>
      <c r="C23" s="30">
        <f>ROUND((C22*E22),2)</f>
        <v>12</v>
      </c>
      <c r="D23" s="31"/>
      <c r="E23" s="28" t="s">
        <v>6</v>
      </c>
      <c r="F23" s="18"/>
      <c r="G23" s="18"/>
      <c r="H23" s="4"/>
      <c r="I23" s="4"/>
      <c r="J23" s="18"/>
      <c r="K23" s="4"/>
      <c r="L23" s="4"/>
      <c r="M23" s="18"/>
      <c r="N23" s="4"/>
      <c r="O23" s="4"/>
      <c r="P23" s="18"/>
    </row>
    <row r="24" spans="1:16" ht="15">
      <c r="A24" s="15"/>
      <c r="B24" s="4"/>
      <c r="C24" s="4"/>
      <c r="D24" s="18"/>
      <c r="E24" s="4"/>
      <c r="F24" s="18"/>
      <c r="G24" s="18"/>
      <c r="H24" s="4"/>
      <c r="I24" s="4"/>
      <c r="J24" s="18"/>
      <c r="K24" s="4"/>
      <c r="L24" s="4"/>
      <c r="M24" s="18"/>
      <c r="N24" s="4"/>
      <c r="O24" s="4"/>
      <c r="P24" s="18"/>
    </row>
    <row r="25" spans="1:2" ht="15">
      <c r="A25" s="343" t="str">
        <f>Orçamento!C12</f>
        <v>1.4</v>
      </c>
      <c r="B25" s="344" t="str">
        <f>Orçamento!D12</f>
        <v>Licenças e taxas da obra (acima de 500m2)</v>
      </c>
    </row>
    <row r="27" spans="2:5" ht="15">
      <c r="B27" s="339" t="s">
        <v>29</v>
      </c>
      <c r="C27" s="340">
        <v>1</v>
      </c>
      <c r="D27" s="31"/>
      <c r="E27" s="28" t="s">
        <v>191</v>
      </c>
    </row>
  </sheetData>
  <mergeCells count="5">
    <mergeCell ref="A1:K1"/>
    <mergeCell ref="A2:K2"/>
    <mergeCell ref="A3:K3"/>
    <mergeCell ref="F15:K18"/>
    <mergeCell ref="B16:E16"/>
  </mergeCells>
  <printOptions/>
  <pageMargins left="0.511811024" right="0.511811024" top="0.787401575" bottom="0.787401575" header="0.31496062" footer="0.31496062"/>
  <pageSetup fitToHeight="0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view="pageBreakPreview" zoomScaleSheetLayoutView="100" workbookViewId="0" topLeftCell="A1">
      <selection activeCell="I14" sqref="I14"/>
    </sheetView>
  </sheetViews>
  <sheetFormatPr defaultColWidth="9.140625" defaultRowHeight="15"/>
  <cols>
    <col min="4" max="4" width="10.8515625" style="0" customWidth="1"/>
  </cols>
  <sheetData>
    <row r="1" spans="1:11" ht="15">
      <c r="A1" s="348" t="s">
        <v>99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</row>
    <row r="2" spans="1:11" ht="15">
      <c r="A2" s="348" t="str">
        <f>Orçamento!A1</f>
        <v>PREFEITURA MUNICIPAL DE OURÉM /PA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</row>
    <row r="3" spans="1:11" ht="15">
      <c r="A3" s="352" t="str">
        <f>Orçamento!D13</f>
        <v>AMINISTRAÇÃO DE OBRA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</row>
    <row r="5" spans="1:2" ht="15">
      <c r="A5" s="342">
        <f>Orçamento!C13</f>
        <v>2</v>
      </c>
      <c r="B5" s="346" t="str">
        <f>Orçamento!D13</f>
        <v>AMINISTRAÇÃO DE OBRA</v>
      </c>
    </row>
    <row r="6" spans="1:2" ht="15">
      <c r="A6" s="342" t="str">
        <f>Orçamento!C14</f>
        <v>2.1</v>
      </c>
      <c r="B6" s="344" t="str">
        <f>Orçamento!D14</f>
        <v>ENGENHEIRO CIVIL DE OBRA SENIOR COM ENCARGOS COMPLEMENTARES</v>
      </c>
    </row>
    <row r="8" spans="2:8" ht="15">
      <c r="B8" s="290" t="s">
        <v>214</v>
      </c>
      <c r="C8" s="351" t="s">
        <v>216</v>
      </c>
      <c r="D8" s="351"/>
      <c r="E8" s="351"/>
      <c r="F8" s="290" t="s">
        <v>217</v>
      </c>
      <c r="H8" s="290" t="s">
        <v>20</v>
      </c>
    </row>
    <row r="9" spans="2:8" ht="15">
      <c r="B9" s="290">
        <v>2</v>
      </c>
      <c r="C9" s="290" t="s">
        <v>215</v>
      </c>
      <c r="D9" s="290">
        <v>20</v>
      </c>
      <c r="E9" s="290" t="s">
        <v>215</v>
      </c>
      <c r="F9" s="290">
        <v>4</v>
      </c>
      <c r="G9" s="290" t="s">
        <v>23</v>
      </c>
      <c r="H9" s="290">
        <f>B9*D9*F9</f>
        <v>160</v>
      </c>
    </row>
    <row r="11" spans="2:5" ht="15">
      <c r="B11" s="339" t="s">
        <v>48</v>
      </c>
      <c r="C11" s="340">
        <f>H9</f>
        <v>160</v>
      </c>
      <c r="D11" s="31"/>
      <c r="E11" s="28" t="s">
        <v>196</v>
      </c>
    </row>
    <row r="14" spans="1:2" ht="15">
      <c r="A14" s="342" t="str">
        <f>Orçamento!C15</f>
        <v>2.2</v>
      </c>
      <c r="B14" s="344" t="str">
        <f>Orçamento!D15</f>
        <v>ENCARREGADO GERAL COM ENCARGOS COMPLEMENTARES</v>
      </c>
    </row>
    <row r="16" spans="2:8" ht="15">
      <c r="B16" s="290" t="s">
        <v>214</v>
      </c>
      <c r="C16" s="351" t="s">
        <v>216</v>
      </c>
      <c r="D16" s="351"/>
      <c r="E16" s="351"/>
      <c r="F16" s="290" t="s">
        <v>217</v>
      </c>
      <c r="H16" s="290" t="s">
        <v>20</v>
      </c>
    </row>
    <row r="17" spans="2:8" ht="15">
      <c r="B17" s="290">
        <v>8</v>
      </c>
      <c r="C17" s="290" t="s">
        <v>215</v>
      </c>
      <c r="D17" s="290">
        <v>20</v>
      </c>
      <c r="E17" s="290" t="s">
        <v>215</v>
      </c>
      <c r="F17" s="290">
        <v>4</v>
      </c>
      <c r="G17" s="290" t="s">
        <v>23</v>
      </c>
      <c r="H17" s="290">
        <f>B17*D17*F17</f>
        <v>640</v>
      </c>
    </row>
    <row r="19" spans="2:5" ht="15">
      <c r="B19" s="339" t="s">
        <v>48</v>
      </c>
      <c r="C19" s="340">
        <f>H17</f>
        <v>640</v>
      </c>
      <c r="D19" s="31"/>
      <c r="E19" s="28" t="s">
        <v>196</v>
      </c>
    </row>
  </sheetData>
  <mergeCells count="5">
    <mergeCell ref="C8:E8"/>
    <mergeCell ref="C16:E16"/>
    <mergeCell ref="A1:K1"/>
    <mergeCell ref="A2:K2"/>
    <mergeCell ref="A3:K3"/>
  </mergeCells>
  <printOptions/>
  <pageMargins left="0.511811024" right="0.511811024" top="0.787401575" bottom="0.787401575" header="0.31496062" footer="0.3149606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7"/>
  <sheetViews>
    <sheetView view="pageBreakPreview" zoomScale="130" zoomScaleSheetLayoutView="130" workbookViewId="0" topLeftCell="A1">
      <selection activeCell="I7" sqref="I7"/>
    </sheetView>
  </sheetViews>
  <sheetFormatPr defaultColWidth="9.140625" defaultRowHeight="15"/>
  <cols>
    <col min="1" max="1" width="12.140625" style="176" customWidth="1"/>
    <col min="2" max="2" width="9.57421875" style="61" customWidth="1"/>
    <col min="3" max="10" width="9.140625" style="61" customWidth="1"/>
  </cols>
  <sheetData>
    <row r="1" spans="1:11" ht="15">
      <c r="A1" s="348" t="s">
        <v>99</v>
      </c>
      <c r="B1" s="348"/>
      <c r="C1" s="348"/>
      <c r="D1" s="348"/>
      <c r="E1" s="348"/>
      <c r="F1" s="348"/>
      <c r="G1" s="348"/>
      <c r="H1" s="348"/>
      <c r="I1" s="348"/>
      <c r="J1" s="348"/>
      <c r="K1" s="49"/>
    </row>
    <row r="2" spans="1:11" ht="15">
      <c r="A2" s="348" t="str">
        <f>Orçamento!A1</f>
        <v>PREFEITURA MUNICIPAL DE OURÉM /PA</v>
      </c>
      <c r="B2" s="348"/>
      <c r="C2" s="348"/>
      <c r="D2" s="348"/>
      <c r="E2" s="348"/>
      <c r="F2" s="348"/>
      <c r="G2" s="348"/>
      <c r="H2" s="348"/>
      <c r="I2" s="348"/>
      <c r="J2" s="348"/>
      <c r="K2" s="49"/>
    </row>
    <row r="3" spans="1:11" ht="15" customHeight="1">
      <c r="A3" s="352" t="str">
        <f>Orçamento!D16</f>
        <v xml:space="preserve">PAVIMENTAÇÃO </v>
      </c>
      <c r="B3" s="352"/>
      <c r="C3" s="352"/>
      <c r="D3" s="352"/>
      <c r="E3" s="352"/>
      <c r="F3" s="352"/>
      <c r="G3" s="352"/>
      <c r="H3" s="352"/>
      <c r="I3" s="352"/>
      <c r="J3" s="352"/>
      <c r="K3" s="121"/>
    </row>
    <row r="4" spans="1:23" ht="15">
      <c r="A4" s="175">
        <f>Orçamento!C16</f>
        <v>3</v>
      </c>
      <c r="B4" s="5" t="s">
        <v>41</v>
      </c>
      <c r="C4" s="158"/>
      <c r="D4" s="18"/>
      <c r="E4" s="158"/>
      <c r="F4" s="158"/>
      <c r="G4" s="18"/>
      <c r="H4" s="158"/>
      <c r="I4" s="158"/>
      <c r="J4" s="18"/>
      <c r="K4" s="17"/>
      <c r="L4" s="17"/>
      <c r="M4" s="16"/>
      <c r="N4" s="17"/>
      <c r="O4" s="17"/>
      <c r="P4" s="16"/>
      <c r="Q4" s="17"/>
      <c r="R4" s="17"/>
      <c r="S4" s="17"/>
      <c r="T4" s="14"/>
      <c r="U4" s="14"/>
      <c r="V4" s="14"/>
      <c r="W4" s="14"/>
    </row>
    <row r="5" spans="1:23" ht="9.75" customHeight="1">
      <c r="A5" s="348" t="str">
        <f>Orçamento!C17</f>
        <v>3.1</v>
      </c>
      <c r="B5" s="355" t="str">
        <f>Orçamento!D17</f>
        <v>Calçada (incl.alicerce, baldrame e concreto c/ junta seca)</v>
      </c>
      <c r="C5" s="355"/>
      <c r="D5" s="355"/>
      <c r="E5" s="355"/>
      <c r="F5" s="355"/>
      <c r="G5" s="355"/>
      <c r="H5" s="355"/>
      <c r="I5" s="355"/>
      <c r="J5" s="355"/>
      <c r="K5" s="355"/>
      <c r="L5" s="54"/>
      <c r="M5" s="54"/>
      <c r="N5" s="54"/>
      <c r="O5" s="54"/>
      <c r="P5" s="54"/>
      <c r="Q5" s="54"/>
      <c r="R5" s="54"/>
      <c r="S5" s="54"/>
      <c r="T5" s="54"/>
      <c r="U5" s="54"/>
      <c r="V5" s="54"/>
      <c r="W5" s="54"/>
    </row>
    <row r="6" spans="1:23" ht="10.5" customHeight="1">
      <c r="A6" s="348"/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</row>
    <row r="7" spans="1:23" ht="15">
      <c r="A7" s="155"/>
      <c r="B7" s="354" t="s">
        <v>110</v>
      </c>
      <c r="C7" s="354"/>
      <c r="D7" s="354"/>
      <c r="E7" s="158"/>
      <c r="F7" s="158"/>
      <c r="G7" s="18"/>
      <c r="H7" s="158"/>
      <c r="I7" s="158"/>
      <c r="J7" s="18"/>
      <c r="K7" s="17"/>
      <c r="L7" s="17"/>
      <c r="M7" s="16"/>
      <c r="N7" s="17"/>
      <c r="O7" s="17"/>
      <c r="P7" s="16"/>
      <c r="Q7" s="17"/>
      <c r="R7" s="17"/>
      <c r="S7" s="17"/>
      <c r="T7" s="14"/>
      <c r="U7" s="14"/>
      <c r="V7" s="14"/>
      <c r="W7" s="14"/>
    </row>
    <row r="8" spans="1:23" ht="15">
      <c r="A8" s="155"/>
      <c r="B8" s="160" t="s">
        <v>115</v>
      </c>
      <c r="C8" s="158">
        <v>158.48</v>
      </c>
      <c r="D8" s="18" t="s">
        <v>6</v>
      </c>
      <c r="E8" s="158"/>
      <c r="F8" s="158"/>
      <c r="G8" s="18"/>
      <c r="H8" s="158"/>
      <c r="I8" s="158"/>
      <c r="J8" s="18"/>
      <c r="K8" s="17"/>
      <c r="L8" s="17"/>
      <c r="M8" s="16"/>
      <c r="N8" s="17"/>
      <c r="O8" s="17"/>
      <c r="P8" s="16"/>
      <c r="Q8" s="17"/>
      <c r="R8" s="17"/>
      <c r="S8" s="17"/>
      <c r="T8" s="14"/>
      <c r="U8" s="14"/>
      <c r="V8" s="14"/>
      <c r="W8" s="14"/>
    </row>
    <row r="9" spans="1:23" ht="15">
      <c r="A9" s="155"/>
      <c r="B9" s="160" t="s">
        <v>116</v>
      </c>
      <c r="C9" s="158">
        <v>178.1</v>
      </c>
      <c r="D9" s="18" t="s">
        <v>6</v>
      </c>
      <c r="E9" s="158"/>
      <c r="F9" s="158"/>
      <c r="G9" s="18"/>
      <c r="H9" s="158"/>
      <c r="I9" s="158"/>
      <c r="J9" s="18"/>
      <c r="K9" s="17"/>
      <c r="L9" s="17"/>
      <c r="M9" s="16"/>
      <c r="N9" s="17"/>
      <c r="O9" s="17"/>
      <c r="P9" s="16"/>
      <c r="Q9" s="17"/>
      <c r="R9" s="17"/>
      <c r="S9" s="17"/>
      <c r="T9" s="14"/>
      <c r="U9" s="14"/>
      <c r="V9" s="14"/>
      <c r="W9" s="14"/>
    </row>
    <row r="10" spans="1:23" ht="15">
      <c r="A10" s="155"/>
      <c r="B10" s="160" t="s">
        <v>117</v>
      </c>
      <c r="C10" s="158">
        <v>52</v>
      </c>
      <c r="D10" s="18" t="s">
        <v>6</v>
      </c>
      <c r="E10" s="158"/>
      <c r="F10" s="158"/>
      <c r="G10" s="18"/>
      <c r="H10" s="158"/>
      <c r="I10" s="158"/>
      <c r="J10" s="18"/>
      <c r="K10" s="17"/>
      <c r="L10" s="17"/>
      <c r="M10" s="16"/>
      <c r="N10" s="17"/>
      <c r="O10" s="17"/>
      <c r="P10" s="16"/>
      <c r="Q10" s="17"/>
      <c r="R10" s="17"/>
      <c r="S10" s="17"/>
      <c r="T10" s="14"/>
      <c r="U10" s="14"/>
      <c r="V10" s="14"/>
      <c r="W10" s="14"/>
    </row>
    <row r="11" spans="1:23" ht="15">
      <c r="A11" s="155"/>
      <c r="B11" s="160" t="s">
        <v>118</v>
      </c>
      <c r="C11" s="158">
        <v>19.72</v>
      </c>
      <c r="D11" s="18" t="s">
        <v>6</v>
      </c>
      <c r="E11" s="158"/>
      <c r="F11" s="158"/>
      <c r="G11" s="18"/>
      <c r="H11" s="158"/>
      <c r="I11" s="158"/>
      <c r="J11" s="18"/>
      <c r="K11" s="17"/>
      <c r="L11" s="17"/>
      <c r="M11" s="16"/>
      <c r="N11" s="17"/>
      <c r="O11" s="17"/>
      <c r="P11" s="16"/>
      <c r="Q11" s="17"/>
      <c r="R11" s="17"/>
      <c r="S11" s="17"/>
      <c r="T11" s="14"/>
      <c r="U11" s="14"/>
      <c r="V11" s="14"/>
      <c r="W11" s="14"/>
    </row>
    <row r="12" spans="1:23" ht="15">
      <c r="A12" s="255"/>
      <c r="B12" s="160" t="s">
        <v>129</v>
      </c>
      <c r="C12" s="256">
        <v>19.72</v>
      </c>
      <c r="D12" s="18" t="s">
        <v>6</v>
      </c>
      <c r="E12" s="256"/>
      <c r="F12" s="256"/>
      <c r="G12" s="18"/>
      <c r="H12" s="256"/>
      <c r="I12" s="256"/>
      <c r="J12" s="18"/>
      <c r="K12" s="17"/>
      <c r="L12" s="17"/>
      <c r="M12" s="16"/>
      <c r="N12" s="17"/>
      <c r="O12" s="17"/>
      <c r="P12" s="16"/>
      <c r="Q12" s="17"/>
      <c r="R12" s="17"/>
      <c r="S12" s="17"/>
      <c r="T12" s="14"/>
      <c r="U12" s="14"/>
      <c r="V12" s="14"/>
      <c r="W12" s="14"/>
    </row>
    <row r="13" spans="1:23" ht="15">
      <c r="A13" s="255"/>
      <c r="B13" s="160" t="s">
        <v>130</v>
      </c>
      <c r="C13" s="256">
        <v>65.4</v>
      </c>
      <c r="D13" s="18" t="s">
        <v>6</v>
      </c>
      <c r="E13" s="256"/>
      <c r="F13" s="256"/>
      <c r="G13" s="18"/>
      <c r="H13" s="256"/>
      <c r="I13" s="256"/>
      <c r="J13" s="18"/>
      <c r="K13" s="17"/>
      <c r="L13" s="17"/>
      <c r="M13" s="16"/>
      <c r="N13" s="17"/>
      <c r="O13" s="17"/>
      <c r="P13" s="16"/>
      <c r="Q13" s="17"/>
      <c r="R13" s="17"/>
      <c r="S13" s="17"/>
      <c r="T13" s="14"/>
      <c r="U13" s="14"/>
      <c r="V13" s="14"/>
      <c r="W13" s="14"/>
    </row>
    <row r="14" spans="1:23" ht="15">
      <c r="A14" s="243"/>
      <c r="B14" s="160"/>
      <c r="C14" s="244"/>
      <c r="D14" s="18"/>
      <c r="E14" s="244"/>
      <c r="F14" s="244"/>
      <c r="G14" s="18"/>
      <c r="H14" s="244"/>
      <c r="I14" s="244"/>
      <c r="J14" s="18"/>
      <c r="K14" s="17"/>
      <c r="L14" s="17"/>
      <c r="M14" s="16"/>
      <c r="N14" s="17"/>
      <c r="O14" s="17"/>
      <c r="P14" s="16"/>
      <c r="Q14" s="17"/>
      <c r="R14" s="17"/>
      <c r="S14" s="17"/>
      <c r="T14" s="14"/>
      <c r="U14" s="14"/>
      <c r="V14" s="14"/>
      <c r="W14" s="14"/>
    </row>
    <row r="15" spans="1:23" ht="15">
      <c r="A15" s="243"/>
      <c r="B15" s="160"/>
      <c r="C15" s="244" t="s">
        <v>87</v>
      </c>
      <c r="D15" s="18"/>
      <c r="E15" s="244" t="s">
        <v>112</v>
      </c>
      <c r="F15" s="244"/>
      <c r="G15" s="18"/>
      <c r="H15" s="244"/>
      <c r="I15" s="244"/>
      <c r="J15" s="18"/>
      <c r="K15" s="17"/>
      <c r="L15" s="17"/>
      <c r="M15" s="16"/>
      <c r="N15" s="17"/>
      <c r="O15" s="17"/>
      <c r="P15" s="16"/>
      <c r="Q15" s="17"/>
      <c r="R15" s="17"/>
      <c r="S15" s="17"/>
      <c r="T15" s="14"/>
      <c r="U15" s="14"/>
      <c r="V15" s="14"/>
      <c r="W15" s="14"/>
    </row>
    <row r="16" spans="1:23" ht="15">
      <c r="A16" s="243"/>
      <c r="B16" s="160" t="s">
        <v>62</v>
      </c>
      <c r="C16" s="244">
        <f>'SER.PRE.1.0'!C17</f>
        <v>858.2</v>
      </c>
      <c r="D16" s="244" t="s">
        <v>111</v>
      </c>
      <c r="E16" s="244">
        <f>SUM(C8:C13)</f>
        <v>493.41999999999996</v>
      </c>
      <c r="F16" s="244"/>
      <c r="G16" s="18"/>
      <c r="H16" s="244"/>
      <c r="I16" s="244"/>
      <c r="J16" s="18"/>
      <c r="K16" s="17"/>
      <c r="L16" s="17"/>
      <c r="M16" s="16"/>
      <c r="N16" s="17"/>
      <c r="O16" s="17"/>
      <c r="P16" s="16"/>
      <c r="Q16" s="17"/>
      <c r="R16" s="17"/>
      <c r="S16" s="17"/>
      <c r="T16" s="14"/>
      <c r="U16" s="14"/>
      <c r="V16" s="14"/>
      <c r="W16" s="14"/>
    </row>
    <row r="17" spans="1:23" ht="15">
      <c r="A17" s="243"/>
      <c r="B17" s="160"/>
      <c r="C17" s="244"/>
      <c r="D17" s="18"/>
      <c r="E17" s="244"/>
      <c r="F17" s="244"/>
      <c r="G17" s="18"/>
      <c r="H17" s="244"/>
      <c r="I17" s="244"/>
      <c r="J17" s="18"/>
      <c r="K17" s="17"/>
      <c r="L17" s="17"/>
      <c r="M17" s="16"/>
      <c r="N17" s="17"/>
      <c r="O17" s="17"/>
      <c r="P17" s="16"/>
      <c r="Q17" s="17"/>
      <c r="R17" s="17"/>
      <c r="S17" s="17"/>
      <c r="T17" s="14"/>
      <c r="U17" s="14"/>
      <c r="V17" s="14"/>
      <c r="W17" s="14"/>
    </row>
    <row r="18" spans="2:23" s="42" customFormat="1" ht="15">
      <c r="B18" s="253"/>
      <c r="C18" s="353" t="s">
        <v>113</v>
      </c>
      <c r="D18" s="353"/>
      <c r="E18" s="353"/>
      <c r="F18" s="253"/>
      <c r="G18" s="253"/>
      <c r="H18" s="253"/>
      <c r="I18" s="253"/>
      <c r="J18" s="253"/>
      <c r="K18" s="161"/>
      <c r="L18" s="161"/>
      <c r="M18" s="161"/>
      <c r="N18" s="161"/>
      <c r="O18" s="161"/>
      <c r="P18" s="161"/>
      <c r="Q18" s="161"/>
      <c r="R18" s="161"/>
      <c r="S18" s="161"/>
      <c r="T18" s="162"/>
      <c r="U18" s="162"/>
      <c r="V18" s="162"/>
      <c r="W18" s="162"/>
    </row>
    <row r="19" spans="1:23" ht="15">
      <c r="A19" s="155"/>
      <c r="B19" s="158"/>
      <c r="C19" s="156" t="s">
        <v>32</v>
      </c>
      <c r="D19" s="157">
        <f>C16-E16</f>
        <v>364.7800000000001</v>
      </c>
      <c r="E19" s="28" t="s">
        <v>6</v>
      </c>
      <c r="F19" s="158"/>
      <c r="G19" s="18"/>
      <c r="H19" s="158"/>
      <c r="I19" s="158"/>
      <c r="J19" s="18"/>
      <c r="K19" s="17"/>
      <c r="L19" s="17"/>
      <c r="M19" s="16"/>
      <c r="N19" s="17"/>
      <c r="O19" s="17"/>
      <c r="P19" s="16"/>
      <c r="Q19" s="17"/>
      <c r="R19" s="17"/>
      <c r="S19" s="17"/>
      <c r="T19" s="14"/>
      <c r="U19" s="14"/>
      <c r="V19" s="14"/>
      <c r="W19" s="14"/>
    </row>
    <row r="20" spans="1:11" ht="15">
      <c r="A20" s="177"/>
      <c r="B20" s="62"/>
      <c r="C20" s="62"/>
      <c r="D20" s="62"/>
      <c r="E20" s="62"/>
      <c r="F20" s="62"/>
      <c r="G20" s="62"/>
      <c r="H20" s="62"/>
      <c r="I20" s="62"/>
      <c r="J20" s="62"/>
      <c r="K20" s="22"/>
    </row>
    <row r="21" spans="1:3" ht="15">
      <c r="A21" s="257" t="str">
        <f>Orçamento!C18</f>
        <v>3.2</v>
      </c>
      <c r="B21" s="258" t="str">
        <f>Orçamento!D18</f>
        <v>Piso Tátil direcional na cor amarelo 25x25 (16 unidades)</v>
      </c>
      <c r="C21" s="259"/>
    </row>
    <row r="23" ht="15">
      <c r="A23" s="267" t="s">
        <v>131</v>
      </c>
    </row>
    <row r="24" spans="1:8" ht="15">
      <c r="A24" s="61"/>
      <c r="B24" s="260" t="s">
        <v>51</v>
      </c>
      <c r="C24" s="260"/>
      <c r="D24" s="260" t="s">
        <v>53</v>
      </c>
      <c r="E24" s="260"/>
      <c r="F24" s="260" t="s">
        <v>122</v>
      </c>
      <c r="G24" s="260"/>
      <c r="H24" s="260" t="s">
        <v>123</v>
      </c>
    </row>
    <row r="25" spans="1:10" ht="15">
      <c r="A25" s="61" t="s">
        <v>124</v>
      </c>
      <c r="B25" s="260">
        <v>0.25</v>
      </c>
      <c r="C25" s="260" t="s">
        <v>22</v>
      </c>
      <c r="D25" s="260">
        <v>0.25</v>
      </c>
      <c r="E25" s="260" t="s">
        <v>22</v>
      </c>
      <c r="F25" s="260">
        <v>18</v>
      </c>
      <c r="G25" s="260" t="s">
        <v>22</v>
      </c>
      <c r="H25" s="260">
        <v>3</v>
      </c>
      <c r="I25" s="260" t="s">
        <v>23</v>
      </c>
      <c r="J25" s="260">
        <f>ROUND((B25*D25*F25*H25),2)</f>
        <v>3.38</v>
      </c>
    </row>
    <row r="26" ht="15">
      <c r="A26" s="61"/>
    </row>
    <row r="27" ht="15">
      <c r="A27" s="267" t="s">
        <v>132</v>
      </c>
    </row>
    <row r="28" spans="1:8" ht="15">
      <c r="A28" s="61"/>
      <c r="B28" s="260" t="s">
        <v>51</v>
      </c>
      <c r="C28" s="260"/>
      <c r="D28" s="260" t="s">
        <v>53</v>
      </c>
      <c r="E28" s="260"/>
      <c r="F28" s="260" t="s">
        <v>122</v>
      </c>
      <c r="G28" s="260"/>
      <c r="H28" s="260" t="s">
        <v>123</v>
      </c>
    </row>
    <row r="29" spans="1:10" ht="15">
      <c r="A29" s="61" t="s">
        <v>124</v>
      </c>
      <c r="B29" s="260">
        <v>0.25</v>
      </c>
      <c r="C29" s="260" t="s">
        <v>22</v>
      </c>
      <c r="D29" s="260">
        <v>0.25</v>
      </c>
      <c r="E29" s="260" t="s">
        <v>22</v>
      </c>
      <c r="F29" s="260">
        <v>8</v>
      </c>
      <c r="G29" s="260" t="s">
        <v>22</v>
      </c>
      <c r="H29" s="260">
        <v>1</v>
      </c>
      <c r="I29" s="260" t="s">
        <v>23</v>
      </c>
      <c r="J29" s="268">
        <f>ROUND((B29*D29*F29*H29),2)</f>
        <v>0.5</v>
      </c>
    </row>
    <row r="30" spans="1:10" ht="15">
      <c r="A30" s="61"/>
      <c r="B30" s="260"/>
      <c r="C30" s="260"/>
      <c r="D30" s="260"/>
      <c r="E30" s="260"/>
      <c r="F30" s="260"/>
      <c r="G30" s="260"/>
      <c r="H30" s="260"/>
      <c r="I30" s="260"/>
      <c r="J30" s="268"/>
    </row>
    <row r="31" ht="15">
      <c r="A31" s="267" t="s">
        <v>188</v>
      </c>
    </row>
    <row r="32" spans="1:8" ht="15">
      <c r="A32" s="61"/>
      <c r="B32" s="260" t="s">
        <v>51</v>
      </c>
      <c r="C32" s="260"/>
      <c r="D32" s="260" t="s">
        <v>53</v>
      </c>
      <c r="E32" s="260"/>
      <c r="F32" s="260" t="s">
        <v>122</v>
      </c>
      <c r="G32" s="260"/>
      <c r="H32" s="260"/>
    </row>
    <row r="33" spans="1:8" ht="15">
      <c r="A33" s="61" t="s">
        <v>124</v>
      </c>
      <c r="B33" s="260">
        <v>0.25</v>
      </c>
      <c r="C33" s="260" t="s">
        <v>22</v>
      </c>
      <c r="D33" s="260">
        <v>0.25</v>
      </c>
      <c r="E33" s="260" t="s">
        <v>22</v>
      </c>
      <c r="F33" s="260">
        <v>153</v>
      </c>
      <c r="G33" s="260" t="s">
        <v>23</v>
      </c>
      <c r="H33" s="268">
        <f>ROUND((B33*D33*F33),2)</f>
        <v>9.56</v>
      </c>
    </row>
    <row r="34" spans="1:10" ht="15">
      <c r="A34" s="61"/>
      <c r="B34" s="260"/>
      <c r="C34" s="260"/>
      <c r="D34" s="260"/>
      <c r="E34" s="260"/>
      <c r="F34" s="260"/>
      <c r="G34" s="260"/>
      <c r="H34" s="260"/>
      <c r="I34" s="260"/>
      <c r="J34" s="268"/>
    </row>
    <row r="35" spans="1:10" ht="15">
      <c r="A35" s="61"/>
      <c r="B35" s="260"/>
      <c r="C35" s="260"/>
      <c r="D35" s="260"/>
      <c r="E35" s="260"/>
      <c r="F35" s="260"/>
      <c r="G35" s="260"/>
      <c r="H35" s="260"/>
      <c r="I35" s="260"/>
      <c r="J35" s="268"/>
    </row>
    <row r="37" spans="2:6" ht="15">
      <c r="B37" s="261" t="s">
        <v>125</v>
      </c>
      <c r="C37" s="262"/>
      <c r="D37" s="263" t="s">
        <v>23</v>
      </c>
      <c r="E37" s="264">
        <f>J25+J29+H33</f>
        <v>13.440000000000001</v>
      </c>
      <c r="F37" s="265" t="s">
        <v>6</v>
      </c>
    </row>
  </sheetData>
  <mergeCells count="7">
    <mergeCell ref="C18:E18"/>
    <mergeCell ref="B7:D7"/>
    <mergeCell ref="B5:K6"/>
    <mergeCell ref="A5:A6"/>
    <mergeCell ref="A1:J1"/>
    <mergeCell ref="A2:J2"/>
    <mergeCell ref="A3:J3"/>
  </mergeCells>
  <printOptions/>
  <pageMargins left="0.511811024" right="0.511811024" top="0.787401575" bottom="0.787401575" header="0.31496062" footer="0.31496062"/>
  <pageSetup horizontalDpi="600" verticalDpi="600" orientation="portrait" paperSize="9" scale="9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0"/>
  <sheetViews>
    <sheetView view="pageBreakPreview" zoomScale="106" zoomScaleSheetLayoutView="106" workbookViewId="0" topLeftCell="A1">
      <selection activeCell="G28" sqref="G28"/>
    </sheetView>
  </sheetViews>
  <sheetFormatPr defaultColWidth="9.140625" defaultRowHeight="15"/>
  <cols>
    <col min="1" max="1" width="9.140625" style="0" customWidth="1"/>
    <col min="2" max="2" width="9.7109375" style="0" customWidth="1"/>
  </cols>
  <sheetData>
    <row r="1" spans="1:12" ht="15">
      <c r="A1" s="348" t="s">
        <v>98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53"/>
    </row>
    <row r="2" spans="1:12" ht="15">
      <c r="A2" s="348" t="str">
        <f>Orçamento!A1</f>
        <v>PREFEITURA MUNICIPAL DE OURÉM /PA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53"/>
    </row>
    <row r="3" spans="1:12" ht="15">
      <c r="A3" s="352" t="str">
        <f>Orçamento!D19</f>
        <v xml:space="preserve"> URBANIZAÇÃO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53"/>
    </row>
    <row r="4" spans="1:16" ht="15">
      <c r="A4" s="20">
        <f>Orçamento!C19</f>
        <v>4</v>
      </c>
      <c r="B4" s="5" t="s">
        <v>43</v>
      </c>
      <c r="C4" s="4"/>
      <c r="D4" s="18"/>
      <c r="E4" s="4"/>
      <c r="F4" s="4"/>
      <c r="G4" s="18"/>
      <c r="H4" s="4"/>
      <c r="I4" s="4"/>
      <c r="J4" s="18"/>
      <c r="K4" s="4"/>
      <c r="L4" s="4"/>
      <c r="M4" s="16"/>
      <c r="N4" s="17"/>
      <c r="O4" s="17"/>
      <c r="P4" s="16"/>
    </row>
    <row r="5" spans="1:16" ht="15">
      <c r="A5" s="15" t="str">
        <f>Orçamento!C20</f>
        <v>4.1</v>
      </c>
      <c r="B5" s="5" t="str">
        <f>Orçamento!D20</f>
        <v>Plantio de grama (incl. terra preta)</v>
      </c>
      <c r="C5" s="15"/>
      <c r="D5" s="5"/>
      <c r="E5" s="15"/>
      <c r="F5" s="15"/>
      <c r="G5" s="5"/>
      <c r="H5" s="15"/>
      <c r="I5" s="15"/>
      <c r="J5" s="5"/>
      <c r="K5" s="15"/>
      <c r="L5" s="4"/>
      <c r="M5" s="16"/>
      <c r="N5" s="17"/>
      <c r="O5" s="17"/>
      <c r="P5" s="16"/>
    </row>
    <row r="6" spans="1:16" ht="15">
      <c r="A6" s="15"/>
      <c r="B6" s="4"/>
      <c r="C6" s="4"/>
      <c r="D6" s="4"/>
      <c r="E6" s="18"/>
      <c r="F6" s="4"/>
      <c r="G6" s="18"/>
      <c r="H6" s="4"/>
      <c r="I6" s="4"/>
      <c r="J6" s="18"/>
      <c r="K6" s="4"/>
      <c r="L6" s="4"/>
      <c r="M6" s="16"/>
      <c r="N6" s="17"/>
      <c r="O6" s="17"/>
      <c r="P6" s="16"/>
    </row>
    <row r="7" spans="1:23" ht="15">
      <c r="A7" s="243"/>
      <c r="B7" s="354" t="s">
        <v>110</v>
      </c>
      <c r="C7" s="354"/>
      <c r="D7" s="354"/>
      <c r="E7" s="244"/>
      <c r="F7" s="244"/>
      <c r="G7" s="18"/>
      <c r="H7" s="244"/>
      <c r="I7" s="244"/>
      <c r="J7" s="18"/>
      <c r="K7" s="17"/>
      <c r="L7" s="17"/>
      <c r="M7" s="16"/>
      <c r="N7" s="17"/>
      <c r="O7" s="17"/>
      <c r="P7" s="16"/>
      <c r="Q7" s="17"/>
      <c r="R7" s="17"/>
      <c r="S7" s="17"/>
      <c r="T7" s="14"/>
      <c r="U7" s="14"/>
      <c r="V7" s="14"/>
      <c r="W7" s="14"/>
    </row>
    <row r="8" spans="1:23" ht="15">
      <c r="A8" s="255"/>
      <c r="B8" s="256" t="str">
        <f>'PAV.3.0'!B8</f>
        <v>Grama 1=</v>
      </c>
      <c r="C8" s="256">
        <f>'PAV.3.0'!C8</f>
        <v>158.48</v>
      </c>
      <c r="D8" s="256" t="str">
        <f>'PAV.3.0'!D8</f>
        <v>m²</v>
      </c>
      <c r="E8" s="256"/>
      <c r="F8" s="256"/>
      <c r="G8" s="18"/>
      <c r="H8" s="256"/>
      <c r="I8" s="256"/>
      <c r="J8" s="18"/>
      <c r="K8" s="17"/>
      <c r="L8" s="17"/>
      <c r="M8" s="16"/>
      <c r="N8" s="17"/>
      <c r="O8" s="17"/>
      <c r="P8" s="16"/>
      <c r="Q8" s="17"/>
      <c r="R8" s="17"/>
      <c r="S8" s="17"/>
      <c r="T8" s="14"/>
      <c r="U8" s="14"/>
      <c r="V8" s="14"/>
      <c r="W8" s="14"/>
    </row>
    <row r="9" spans="1:23" ht="15">
      <c r="A9" s="255"/>
      <c r="B9" s="256" t="str">
        <f>'PAV.3.0'!B9</f>
        <v>Grama 2=</v>
      </c>
      <c r="C9" s="256">
        <f>'PAV.3.0'!C9</f>
        <v>178.1</v>
      </c>
      <c r="D9" s="256" t="str">
        <f>'PAV.3.0'!D9</f>
        <v>m²</v>
      </c>
      <c r="E9" s="256"/>
      <c r="F9" s="256"/>
      <c r="G9" s="18"/>
      <c r="H9" s="256"/>
      <c r="I9" s="256"/>
      <c r="J9" s="18"/>
      <c r="K9" s="17"/>
      <c r="L9" s="17"/>
      <c r="M9" s="16"/>
      <c r="N9" s="17"/>
      <c r="O9" s="17"/>
      <c r="P9" s="16"/>
      <c r="Q9" s="17"/>
      <c r="R9" s="17"/>
      <c r="S9" s="17"/>
      <c r="T9" s="14"/>
      <c r="U9" s="14"/>
      <c r="V9" s="14"/>
      <c r="W9" s="14"/>
    </row>
    <row r="10" spans="1:23" ht="15">
      <c r="A10" s="255"/>
      <c r="B10" s="256" t="str">
        <f>'PAV.3.0'!B10</f>
        <v>Grama 3=</v>
      </c>
      <c r="C10" s="256">
        <f>'PAV.3.0'!C10</f>
        <v>52</v>
      </c>
      <c r="D10" s="256" t="str">
        <f>'PAV.3.0'!D10</f>
        <v>m²</v>
      </c>
      <c r="E10" s="256"/>
      <c r="F10" s="256"/>
      <c r="G10" s="18"/>
      <c r="H10" s="256"/>
      <c r="I10" s="256"/>
      <c r="J10" s="18"/>
      <c r="K10" s="17"/>
      <c r="L10" s="17"/>
      <c r="M10" s="16"/>
      <c r="N10" s="17"/>
      <c r="O10" s="17"/>
      <c r="P10" s="16"/>
      <c r="Q10" s="17"/>
      <c r="R10" s="17"/>
      <c r="S10" s="17"/>
      <c r="T10" s="14"/>
      <c r="U10" s="14"/>
      <c r="V10" s="14"/>
      <c r="W10" s="14"/>
    </row>
    <row r="11" spans="1:23" ht="15">
      <c r="A11" s="255"/>
      <c r="B11" s="256" t="str">
        <f>'PAV.3.0'!B11</f>
        <v>Grama 4=</v>
      </c>
      <c r="C11" s="256">
        <f>'PAV.3.0'!C11</f>
        <v>19.72</v>
      </c>
      <c r="D11" s="256" t="str">
        <f>'PAV.3.0'!D11</f>
        <v>m²</v>
      </c>
      <c r="E11" s="256"/>
      <c r="F11" s="256"/>
      <c r="G11" s="18"/>
      <c r="H11" s="256"/>
      <c r="I11" s="256"/>
      <c r="J11" s="18"/>
      <c r="K11" s="17"/>
      <c r="L11" s="17"/>
      <c r="M11" s="16"/>
      <c r="N11" s="17"/>
      <c r="O11" s="17"/>
      <c r="P11" s="16"/>
      <c r="Q11" s="17"/>
      <c r="R11" s="17"/>
      <c r="S11" s="17"/>
      <c r="T11" s="14"/>
      <c r="U11" s="14"/>
      <c r="V11" s="14"/>
      <c r="W11" s="14"/>
    </row>
    <row r="12" spans="1:23" ht="15">
      <c r="A12" s="255"/>
      <c r="B12" s="256" t="str">
        <f>'PAV.3.0'!B12</f>
        <v>Grama 5=</v>
      </c>
      <c r="C12" s="256">
        <f>'PAV.3.0'!C12</f>
        <v>19.72</v>
      </c>
      <c r="D12" s="256" t="str">
        <f>'PAV.3.0'!D12</f>
        <v>m²</v>
      </c>
      <c r="E12" s="256"/>
      <c r="F12" s="256"/>
      <c r="G12" s="18"/>
      <c r="H12" s="256"/>
      <c r="I12" s="256"/>
      <c r="J12" s="18"/>
      <c r="K12" s="17"/>
      <c r="L12" s="17"/>
      <c r="M12" s="16"/>
      <c r="N12" s="17"/>
      <c r="O12" s="17"/>
      <c r="P12" s="16"/>
      <c r="Q12" s="17"/>
      <c r="R12" s="17"/>
      <c r="S12" s="17"/>
      <c r="T12" s="14"/>
      <c r="U12" s="14"/>
      <c r="V12" s="14"/>
      <c r="W12" s="14"/>
    </row>
    <row r="13" spans="1:23" ht="15">
      <c r="A13" s="243"/>
      <c r="B13" s="256" t="str">
        <f>'PAV.3.0'!B13</f>
        <v>Grama 6=</v>
      </c>
      <c r="C13" s="256">
        <f>'PAV.3.0'!C13</f>
        <v>65.4</v>
      </c>
      <c r="D13" s="256" t="str">
        <f>'PAV.3.0'!D13</f>
        <v>m²</v>
      </c>
      <c r="E13" s="244"/>
      <c r="F13" s="244"/>
      <c r="G13" s="18"/>
      <c r="H13" s="244"/>
      <c r="I13" s="244"/>
      <c r="J13" s="18"/>
      <c r="K13" s="17"/>
      <c r="L13" s="17"/>
      <c r="M13" s="16"/>
      <c r="N13" s="17"/>
      <c r="O13" s="17"/>
      <c r="P13" s="16"/>
      <c r="Q13" s="17"/>
      <c r="R13" s="17"/>
      <c r="S13" s="17"/>
      <c r="T13" s="14"/>
      <c r="U13" s="14"/>
      <c r="V13" s="14"/>
      <c r="W13" s="14"/>
    </row>
    <row r="14" spans="1:23" ht="15">
      <c r="A14" s="243"/>
      <c r="B14" s="160"/>
      <c r="C14" s="244"/>
      <c r="D14" s="18"/>
      <c r="E14" s="244"/>
      <c r="F14" s="244"/>
      <c r="G14" s="18"/>
      <c r="H14" s="244"/>
      <c r="I14" s="244"/>
      <c r="J14" s="18"/>
      <c r="K14" s="17"/>
      <c r="L14" s="17"/>
      <c r="M14" s="16"/>
      <c r="N14" s="17"/>
      <c r="O14" s="17"/>
      <c r="P14" s="16"/>
      <c r="Q14" s="17"/>
      <c r="R14" s="17"/>
      <c r="S14" s="17"/>
      <c r="T14" s="14"/>
      <c r="U14" s="14"/>
      <c r="V14" s="14"/>
      <c r="W14" s="14"/>
    </row>
    <row r="15" spans="1:16" ht="15">
      <c r="A15" s="15"/>
      <c r="B15" s="356" t="s">
        <v>60</v>
      </c>
      <c r="C15" s="357"/>
      <c r="D15" s="30">
        <f>SUM(C8:C13)</f>
        <v>493.41999999999996</v>
      </c>
      <c r="E15" s="28" t="s">
        <v>6</v>
      </c>
      <c r="F15" s="4"/>
      <c r="G15" s="18"/>
      <c r="H15" s="4"/>
      <c r="I15" s="4"/>
      <c r="J15" s="18"/>
      <c r="K15" s="4"/>
      <c r="L15" s="4"/>
      <c r="M15" s="16"/>
      <c r="N15" s="17"/>
      <c r="O15" s="17"/>
      <c r="P15" s="16"/>
    </row>
    <row r="16" spans="1:16" ht="15">
      <c r="A16" s="15"/>
      <c r="B16" s="4"/>
      <c r="C16" s="4"/>
      <c r="D16" s="18"/>
      <c r="E16" s="4"/>
      <c r="F16" s="4"/>
      <c r="G16" s="18"/>
      <c r="H16" s="4"/>
      <c r="I16" s="4"/>
      <c r="J16" s="18"/>
      <c r="K16" s="4"/>
      <c r="L16" s="4"/>
      <c r="M16" s="16"/>
      <c r="N16" s="17"/>
      <c r="O16" s="17"/>
      <c r="P16" s="16"/>
    </row>
    <row r="17" spans="1:16" ht="15">
      <c r="A17" s="15" t="str">
        <f>Orçamento!C21</f>
        <v>4.2</v>
      </c>
      <c r="B17" s="5" t="str">
        <f>Orçamento!D21</f>
        <v>PLANTIO DE ARVORE REGIONAL, ALTURA MAIOR QUE 2,00M, EM CAVAS DE 80X80X80 CM</v>
      </c>
      <c r="C17" s="15"/>
      <c r="D17" s="5"/>
      <c r="E17" s="15"/>
      <c r="F17" s="15"/>
      <c r="G17" s="18"/>
      <c r="H17" s="4"/>
      <c r="I17" s="4"/>
      <c r="J17" s="18"/>
      <c r="K17" s="4"/>
      <c r="L17" s="4"/>
      <c r="M17" s="16"/>
      <c r="N17" s="17"/>
      <c r="O17" s="17"/>
      <c r="P17" s="16"/>
    </row>
    <row r="18" spans="1:16" ht="15">
      <c r="A18" s="15"/>
      <c r="B18" s="5"/>
      <c r="C18" s="15"/>
      <c r="D18" s="5"/>
      <c r="E18" s="15"/>
      <c r="F18" s="15"/>
      <c r="G18" s="18"/>
      <c r="H18" s="4"/>
      <c r="I18" s="4"/>
      <c r="J18" s="18"/>
      <c r="K18" s="4"/>
      <c r="L18" s="4"/>
      <c r="M18" s="16"/>
      <c r="N18" s="17"/>
      <c r="O18" s="17"/>
      <c r="P18" s="16"/>
    </row>
    <row r="19" spans="1:16" ht="15">
      <c r="A19" s="15"/>
      <c r="B19" s="24" t="s">
        <v>61</v>
      </c>
      <c r="C19" s="30"/>
      <c r="D19" s="31">
        <v>22</v>
      </c>
      <c r="E19" s="28" t="s">
        <v>15</v>
      </c>
      <c r="F19" s="4"/>
      <c r="G19" s="18"/>
      <c r="H19" s="4"/>
      <c r="I19" s="4"/>
      <c r="J19" s="18"/>
      <c r="K19" s="4"/>
      <c r="L19" s="4"/>
      <c r="M19" s="16"/>
      <c r="N19" s="17"/>
      <c r="O19" s="17"/>
      <c r="P19" s="16"/>
    </row>
    <row r="20" spans="1:16" ht="15">
      <c r="A20" s="15"/>
      <c r="B20" s="4"/>
      <c r="C20" s="4"/>
      <c r="D20" s="18"/>
      <c r="E20" s="4"/>
      <c r="F20" s="4"/>
      <c r="G20" s="18"/>
      <c r="H20" s="4"/>
      <c r="I20" s="4"/>
      <c r="J20" s="18"/>
      <c r="K20" s="4"/>
      <c r="L20" s="4"/>
      <c r="M20" s="16"/>
      <c r="N20" s="17"/>
      <c r="O20" s="17"/>
      <c r="P20" s="16"/>
    </row>
    <row r="21" spans="1:16" ht="15">
      <c r="A21" s="15" t="str">
        <f>Orçamento!C22</f>
        <v>4.3</v>
      </c>
      <c r="B21" s="5" t="str">
        <f>Orçamento!D22</f>
        <v>PLANTIO DE ARBUSTO COM ALTURA 50 A 100CM, EM CAVA DE 60X60X60CM</v>
      </c>
      <c r="C21" s="15"/>
      <c r="D21" s="5"/>
      <c r="E21" s="15"/>
      <c r="F21" s="15"/>
      <c r="G21" s="18"/>
      <c r="H21" s="4"/>
      <c r="I21" s="4"/>
      <c r="J21" s="18"/>
      <c r="K21" s="4"/>
      <c r="L21" s="4"/>
      <c r="M21" s="16"/>
      <c r="N21" s="17"/>
      <c r="O21" s="17"/>
      <c r="P21" s="16"/>
    </row>
    <row r="22" spans="1:16" ht="15">
      <c r="A22" s="15"/>
      <c r="B22" s="5"/>
      <c r="C22" s="15"/>
      <c r="D22" s="5"/>
      <c r="E22" s="15"/>
      <c r="F22" s="15"/>
      <c r="G22" s="18"/>
      <c r="H22" s="256"/>
      <c r="I22" s="256"/>
      <c r="J22" s="18"/>
      <c r="K22" s="256"/>
      <c r="L22" s="256"/>
      <c r="M22" s="16"/>
      <c r="N22" s="17"/>
      <c r="O22" s="17"/>
      <c r="P22" s="16"/>
    </row>
    <row r="23" spans="1:16" ht="15">
      <c r="A23" s="15"/>
      <c r="B23" s="130" t="s">
        <v>182</v>
      </c>
      <c r="C23" s="4"/>
      <c r="D23" s="18"/>
      <c r="E23" s="4"/>
      <c r="F23" s="4"/>
      <c r="G23" s="18"/>
      <c r="H23" s="4"/>
      <c r="I23" s="4"/>
      <c r="J23" s="18"/>
      <c r="K23" s="4"/>
      <c r="L23" s="4"/>
      <c r="M23" s="16"/>
      <c r="N23" s="17"/>
      <c r="O23" s="17"/>
      <c r="P23" s="16"/>
    </row>
    <row r="24" spans="1:16" ht="15">
      <c r="A24" s="15"/>
      <c r="B24" s="24" t="s">
        <v>38</v>
      </c>
      <c r="C24" s="30"/>
      <c r="D24" s="31">
        <v>194</v>
      </c>
      <c r="E24" s="28" t="s">
        <v>15</v>
      </c>
      <c r="F24" s="4"/>
      <c r="G24" s="18"/>
      <c r="H24" s="4"/>
      <c r="I24" s="4"/>
      <c r="J24" s="18"/>
      <c r="K24" s="4"/>
      <c r="L24" s="4"/>
      <c r="M24" s="16"/>
      <c r="N24" s="17"/>
      <c r="O24" s="17"/>
      <c r="P24" s="16"/>
    </row>
    <row r="25" spans="1:16" ht="15">
      <c r="A25" s="15"/>
      <c r="B25" s="4"/>
      <c r="C25" s="4"/>
      <c r="D25" s="18"/>
      <c r="E25" s="4"/>
      <c r="F25" s="4"/>
      <c r="G25" s="18"/>
      <c r="H25" s="4"/>
      <c r="I25" s="4"/>
      <c r="J25" s="18"/>
      <c r="K25" s="4"/>
      <c r="L25" s="4"/>
      <c r="M25" s="16"/>
      <c r="N25" s="17"/>
      <c r="O25" s="17"/>
      <c r="P25" s="16"/>
    </row>
    <row r="26" spans="1:16" ht="15">
      <c r="A26" s="15" t="str">
        <f>Orçamento!C23</f>
        <v>4.4</v>
      </c>
      <c r="B26" s="5" t="str">
        <f>Orçamento!D23</f>
        <v>Lixeira em madeira c/ estrutura tubular em aço</v>
      </c>
      <c r="C26" s="74"/>
      <c r="D26" s="18"/>
      <c r="E26" s="74"/>
      <c r="F26" s="74"/>
      <c r="G26" s="18"/>
      <c r="H26" s="74"/>
      <c r="I26" s="74"/>
      <c r="J26" s="18"/>
      <c r="K26" s="74"/>
      <c r="L26" s="74"/>
      <c r="M26" s="16"/>
      <c r="N26" s="17"/>
      <c r="O26" s="17"/>
      <c r="P26" s="16"/>
    </row>
    <row r="27" spans="1:16" ht="9" customHeight="1">
      <c r="A27" s="15"/>
      <c r="B27" s="74"/>
      <c r="C27" s="74"/>
      <c r="D27" s="18"/>
      <c r="E27" s="74"/>
      <c r="F27" s="74"/>
      <c r="G27" s="18"/>
      <c r="H27" s="74"/>
      <c r="I27" s="74"/>
      <c r="J27" s="18"/>
      <c r="K27" s="74"/>
      <c r="L27" s="74"/>
      <c r="M27" s="16"/>
      <c r="N27" s="17"/>
      <c r="O27" s="17"/>
      <c r="P27" s="16"/>
    </row>
    <row r="28" spans="1:16" ht="15">
      <c r="A28" s="15"/>
      <c r="B28" s="75" t="s">
        <v>75</v>
      </c>
      <c r="C28" s="76"/>
      <c r="D28" s="31">
        <v>8</v>
      </c>
      <c r="E28" s="28" t="s">
        <v>15</v>
      </c>
      <c r="F28" s="4"/>
      <c r="G28" s="18"/>
      <c r="H28" s="4"/>
      <c r="I28" s="4"/>
      <c r="J28" s="18"/>
      <c r="K28" s="4"/>
      <c r="L28" s="4"/>
      <c r="M28" s="16"/>
      <c r="N28" s="17"/>
      <c r="O28" s="17"/>
      <c r="P28" s="16"/>
    </row>
    <row r="29" spans="1:16" ht="15">
      <c r="A29" s="15"/>
      <c r="B29" s="15"/>
      <c r="C29" s="15"/>
      <c r="D29" s="15"/>
      <c r="E29" s="15"/>
      <c r="F29" s="15"/>
      <c r="G29" s="15"/>
      <c r="H29" s="15"/>
      <c r="I29" s="15"/>
      <c r="J29" s="18"/>
      <c r="K29" s="74"/>
      <c r="L29" s="74"/>
      <c r="M29" s="16"/>
      <c r="N29" s="17"/>
      <c r="O29" s="17"/>
      <c r="P29" s="16"/>
    </row>
    <row r="30" spans="1:16" ht="15">
      <c r="A30" s="15" t="str">
        <f>Orçamento!C24</f>
        <v>4.4.1</v>
      </c>
      <c r="B30" s="5" t="s">
        <v>55</v>
      </c>
      <c r="C30" s="15"/>
      <c r="D30" s="5"/>
      <c r="E30" s="15"/>
      <c r="F30" s="15"/>
      <c r="G30" s="5"/>
      <c r="H30" s="15"/>
      <c r="I30" s="15"/>
      <c r="J30" s="5"/>
      <c r="K30" s="4"/>
      <c r="L30" s="4"/>
      <c r="M30" s="16"/>
      <c r="N30" s="17"/>
      <c r="O30" s="17"/>
      <c r="P30" s="16"/>
    </row>
    <row r="31" spans="1:16" ht="15">
      <c r="A31" s="15" t="str">
        <f>Orçamento!C25</f>
        <v>4.4.1.1</v>
      </c>
      <c r="B31" s="29" t="str">
        <f>Orçamento!D25</f>
        <v>Escavação manual ate 1.50m de profundidade</v>
      </c>
      <c r="C31" s="15"/>
      <c r="D31" s="18"/>
      <c r="E31" s="4"/>
      <c r="F31" s="4"/>
      <c r="G31" s="18"/>
      <c r="H31" s="4"/>
      <c r="I31" s="4"/>
      <c r="J31" s="18"/>
      <c r="K31" s="4"/>
      <c r="L31" s="4"/>
      <c r="M31" s="16"/>
      <c r="N31" s="17"/>
      <c r="O31" s="17"/>
      <c r="P31" s="16"/>
    </row>
    <row r="32" spans="1:16" ht="15">
      <c r="A32" s="15"/>
      <c r="B32" s="29"/>
      <c r="C32" s="15"/>
      <c r="D32" s="18"/>
      <c r="E32" s="4"/>
      <c r="F32" s="4"/>
      <c r="G32" s="18"/>
      <c r="H32" s="4"/>
      <c r="I32" s="4"/>
      <c r="J32" s="18"/>
      <c r="K32" s="4"/>
      <c r="L32" s="4"/>
      <c r="M32" s="16"/>
      <c r="N32" s="17"/>
      <c r="O32" s="17"/>
      <c r="P32" s="16"/>
    </row>
    <row r="33" spans="1:16" ht="38.25">
      <c r="A33" s="55"/>
      <c r="B33" s="32" t="s">
        <v>47</v>
      </c>
      <c r="C33" s="48"/>
      <c r="D33" s="32" t="s">
        <v>46</v>
      </c>
      <c r="E33" s="27"/>
      <c r="F33" s="46" t="s">
        <v>57</v>
      </c>
      <c r="G33" s="45"/>
      <c r="H33" s="48" t="s">
        <v>63</v>
      </c>
      <c r="I33" s="44"/>
      <c r="J33" s="48" t="s">
        <v>45</v>
      </c>
      <c r="K33" s="53"/>
      <c r="L33" s="4"/>
      <c r="M33" s="16"/>
      <c r="N33" s="17"/>
      <c r="O33" s="17"/>
      <c r="P33" s="16"/>
    </row>
    <row r="34" spans="1:16" ht="15">
      <c r="A34" s="58" t="s">
        <v>33</v>
      </c>
      <c r="B34" s="37">
        <v>0.3</v>
      </c>
      <c r="C34" s="48" t="s">
        <v>22</v>
      </c>
      <c r="D34" s="48">
        <v>0.4</v>
      </c>
      <c r="E34" s="4" t="s">
        <v>22</v>
      </c>
      <c r="F34" s="33">
        <v>2</v>
      </c>
      <c r="G34" s="27" t="s">
        <v>22</v>
      </c>
      <c r="H34" s="33">
        <v>8</v>
      </c>
      <c r="I34" s="27" t="s">
        <v>23</v>
      </c>
      <c r="J34" s="23">
        <f>ROUND((B34*D34*F34*H34),2)</f>
        <v>1.92</v>
      </c>
      <c r="K34" s="53"/>
      <c r="L34" s="4"/>
      <c r="M34" s="16"/>
      <c r="N34" s="17"/>
      <c r="O34" s="17"/>
      <c r="P34" s="16"/>
    </row>
    <row r="35" spans="1:16" ht="15">
      <c r="A35" s="41"/>
      <c r="B35" s="48"/>
      <c r="C35" s="37"/>
      <c r="D35" s="48"/>
      <c r="E35" s="48"/>
      <c r="F35" s="4"/>
      <c r="G35" s="33"/>
      <c r="H35" s="27"/>
      <c r="I35" s="33"/>
      <c r="J35" s="44"/>
      <c r="K35" s="23"/>
      <c r="L35" s="4"/>
      <c r="M35" s="16"/>
      <c r="N35" s="17"/>
      <c r="O35" s="17"/>
      <c r="P35" s="16"/>
    </row>
    <row r="36" spans="1:16" ht="15">
      <c r="A36" s="27"/>
      <c r="B36" s="32" t="s">
        <v>48</v>
      </c>
      <c r="C36" s="38">
        <f>ROUND((J34),2)</f>
        <v>1.92</v>
      </c>
      <c r="D36" s="25" t="s">
        <v>35</v>
      </c>
      <c r="E36" s="4"/>
      <c r="F36" s="33"/>
      <c r="G36" s="27"/>
      <c r="H36" s="33"/>
      <c r="I36" s="44"/>
      <c r="J36" s="48"/>
      <c r="K36" s="4"/>
      <c r="L36" s="4"/>
      <c r="M36" s="16"/>
      <c r="N36" s="17"/>
      <c r="O36" s="17"/>
      <c r="P36" s="16"/>
    </row>
    <row r="37" spans="1:16" ht="15">
      <c r="A37" s="27"/>
      <c r="B37" s="48"/>
      <c r="C37" s="23"/>
      <c r="D37" s="23"/>
      <c r="E37" s="4"/>
      <c r="F37" s="33"/>
      <c r="G37" s="27"/>
      <c r="H37" s="33"/>
      <c r="I37" s="44"/>
      <c r="J37" s="48"/>
      <c r="K37" s="4"/>
      <c r="L37" s="4"/>
      <c r="M37" s="16"/>
      <c r="N37" s="17"/>
      <c r="O37" s="17"/>
      <c r="P37" s="16"/>
    </row>
    <row r="38" spans="1:16" ht="15">
      <c r="A38" s="15" t="str">
        <f>Orçamento!C26</f>
        <v>4.4.1.2</v>
      </c>
      <c r="B38" s="29" t="str">
        <f>Orçamento!D26</f>
        <v>Formas para concreto em chapa de madeira compensada resinada e=15mm (REAP 2x)</v>
      </c>
      <c r="C38" s="15"/>
      <c r="D38" s="18"/>
      <c r="E38" s="4"/>
      <c r="F38" s="4"/>
      <c r="G38" s="18"/>
      <c r="H38" s="4"/>
      <c r="I38" s="4"/>
      <c r="J38" s="18"/>
      <c r="K38" s="4"/>
      <c r="L38" s="4"/>
      <c r="M38" s="16"/>
      <c r="N38" s="17"/>
      <c r="O38" s="17"/>
      <c r="P38" s="16"/>
    </row>
    <row r="39" spans="1:16" ht="15">
      <c r="A39" s="15"/>
      <c r="B39" s="29"/>
      <c r="C39" s="15"/>
      <c r="D39" s="18"/>
      <c r="E39" s="4"/>
      <c r="F39" s="4"/>
      <c r="G39" s="358" t="s">
        <v>83</v>
      </c>
      <c r="H39" s="4"/>
      <c r="I39" s="4"/>
      <c r="J39" s="18"/>
      <c r="K39" s="4"/>
      <c r="L39" s="4"/>
      <c r="M39" s="16"/>
      <c r="N39" s="17"/>
      <c r="O39" s="17"/>
      <c r="P39" s="16"/>
    </row>
    <row r="40" spans="1:16" ht="24.75" customHeight="1">
      <c r="A40" s="55"/>
      <c r="B40" s="34"/>
      <c r="C40" s="48" t="s">
        <v>105</v>
      </c>
      <c r="D40" s="4"/>
      <c r="E40" s="48" t="s">
        <v>82</v>
      </c>
      <c r="F40" s="27"/>
      <c r="G40" s="358"/>
      <c r="H40" s="44"/>
      <c r="I40" s="48" t="s">
        <v>84</v>
      </c>
      <c r="J40" s="44"/>
      <c r="K40" s="4" t="s">
        <v>54</v>
      </c>
      <c r="L40" s="4"/>
      <c r="M40" s="16"/>
      <c r="N40" s="17"/>
      <c r="O40" s="17"/>
      <c r="P40" s="16"/>
    </row>
    <row r="41" spans="1:16" ht="15">
      <c r="A41" s="48"/>
      <c r="B41" s="48" t="s">
        <v>33</v>
      </c>
      <c r="C41" s="48">
        <v>0.8</v>
      </c>
      <c r="D41" s="4" t="s">
        <v>22</v>
      </c>
      <c r="E41" s="33">
        <v>0.3</v>
      </c>
      <c r="F41" s="27" t="s">
        <v>22</v>
      </c>
      <c r="G41" s="33">
        <v>2</v>
      </c>
      <c r="H41" s="27" t="s">
        <v>22</v>
      </c>
      <c r="I41" s="83">
        <v>8</v>
      </c>
      <c r="J41" s="27" t="s">
        <v>23</v>
      </c>
      <c r="K41" s="4">
        <f>ROUND((C41*E41*G41*I41),2)</f>
        <v>3.84</v>
      </c>
      <c r="L41" s="4"/>
      <c r="M41" s="16"/>
      <c r="N41" s="17"/>
      <c r="O41" s="17"/>
      <c r="P41" s="16"/>
    </row>
    <row r="42" spans="1:16" ht="15">
      <c r="A42" s="48"/>
      <c r="B42" s="37"/>
      <c r="C42" s="48"/>
      <c r="D42" s="48"/>
      <c r="E42" s="4"/>
      <c r="F42" s="33"/>
      <c r="G42" s="27"/>
      <c r="H42" s="33"/>
      <c r="I42" s="44"/>
      <c r="J42" s="23"/>
      <c r="K42" s="44"/>
      <c r="L42" s="4"/>
      <c r="M42" s="16"/>
      <c r="N42" s="17"/>
      <c r="O42" s="17"/>
      <c r="P42" s="16"/>
    </row>
    <row r="43" spans="1:16" ht="15">
      <c r="A43" s="27"/>
      <c r="B43" s="48" t="s">
        <v>48</v>
      </c>
      <c r="C43" s="38">
        <f>ROUND((K41),2)</f>
        <v>3.84</v>
      </c>
      <c r="D43" s="25" t="s">
        <v>44</v>
      </c>
      <c r="E43" s="4"/>
      <c r="F43" s="33"/>
      <c r="G43" s="27"/>
      <c r="H43" s="33"/>
      <c r="I43" s="44"/>
      <c r="J43" s="48"/>
      <c r="K43" s="4"/>
      <c r="L43" s="4"/>
      <c r="M43" s="16"/>
      <c r="N43" s="17"/>
      <c r="O43" s="17"/>
      <c r="P43" s="16"/>
    </row>
    <row r="44" spans="1:16" ht="15">
      <c r="A44" s="27"/>
      <c r="B44" s="48"/>
      <c r="C44" s="23"/>
      <c r="D44" s="23"/>
      <c r="E44" s="4"/>
      <c r="F44" s="33"/>
      <c r="G44" s="27"/>
      <c r="H44" s="33"/>
      <c r="I44" s="44"/>
      <c r="J44" s="48"/>
      <c r="K44" s="4"/>
      <c r="L44" s="4"/>
      <c r="M44" s="16"/>
      <c r="N44" s="17"/>
      <c r="O44" s="17"/>
      <c r="P44" s="16"/>
    </row>
    <row r="45" spans="1:16" ht="15">
      <c r="A45" s="15" t="str">
        <f>Orçamento!C27</f>
        <v>4.4.1.3</v>
      </c>
      <c r="B45" s="43" t="str">
        <f>Orçamento!D27</f>
        <v>Concreto ciclópico c/ pedra preta</v>
      </c>
      <c r="C45" s="36"/>
      <c r="D45" s="18"/>
      <c r="E45" s="4"/>
      <c r="F45" s="4"/>
      <c r="G45" s="18"/>
      <c r="H45" s="4"/>
      <c r="I45" s="4"/>
      <c r="J45" s="18"/>
      <c r="K45" s="4"/>
      <c r="L45" s="4"/>
      <c r="M45" s="16"/>
      <c r="N45" s="17"/>
      <c r="O45" s="17"/>
      <c r="P45" s="16"/>
    </row>
    <row r="46" spans="1:16" ht="15">
      <c r="A46" s="48"/>
      <c r="B46" s="35"/>
      <c r="C46" s="48"/>
      <c r="D46" s="48"/>
      <c r="E46" s="4"/>
      <c r="F46" s="33"/>
      <c r="G46" s="27"/>
      <c r="H46" s="33"/>
      <c r="I46" s="44"/>
      <c r="J46" s="48"/>
      <c r="K46" s="4"/>
      <c r="L46" s="4"/>
      <c r="M46" s="16"/>
      <c r="N46" s="17"/>
      <c r="O46" s="17"/>
      <c r="P46" s="16"/>
    </row>
    <row r="47" spans="1:16" ht="15">
      <c r="A47" s="48"/>
      <c r="B47" s="48" t="s">
        <v>52</v>
      </c>
      <c r="C47" s="48"/>
      <c r="D47" s="48" t="s">
        <v>51</v>
      </c>
      <c r="E47" s="4"/>
      <c r="F47" s="48" t="s">
        <v>34</v>
      </c>
      <c r="G47" s="27"/>
      <c r="H47" s="48" t="s">
        <v>57</v>
      </c>
      <c r="I47" s="27"/>
      <c r="J47" s="48" t="s">
        <v>58</v>
      </c>
      <c r="K47" s="44"/>
      <c r="L47" s="48" t="s">
        <v>54</v>
      </c>
      <c r="M47" s="19"/>
      <c r="N47" s="14"/>
      <c r="O47" s="14"/>
      <c r="P47" s="16"/>
    </row>
    <row r="48" spans="1:16" ht="15">
      <c r="A48" s="48" t="s">
        <v>62</v>
      </c>
      <c r="B48" s="48">
        <v>0.3</v>
      </c>
      <c r="C48" s="48" t="s">
        <v>22</v>
      </c>
      <c r="D48" s="48">
        <v>0.2</v>
      </c>
      <c r="E48" s="4" t="s">
        <v>22</v>
      </c>
      <c r="F48" s="48">
        <v>0.2</v>
      </c>
      <c r="G48" s="27" t="s">
        <v>22</v>
      </c>
      <c r="H48" s="33">
        <v>2</v>
      </c>
      <c r="I48" s="27" t="s">
        <v>22</v>
      </c>
      <c r="J48" s="33">
        <v>8</v>
      </c>
      <c r="K48" s="27" t="s">
        <v>23</v>
      </c>
      <c r="L48" s="48">
        <f>ROUND((B48*D48*F48*H48*J48),2)</f>
        <v>0.19</v>
      </c>
      <c r="M48" s="19"/>
      <c r="N48" s="14"/>
      <c r="O48" s="14"/>
      <c r="P48" s="16"/>
    </row>
    <row r="49" spans="1:16" ht="18" customHeight="1">
      <c r="A49" s="48"/>
      <c r="B49" s="39"/>
      <c r="C49" s="48"/>
      <c r="D49" s="48"/>
      <c r="E49" s="4"/>
      <c r="F49" s="33"/>
      <c r="G49" s="27"/>
      <c r="H49" s="33"/>
      <c r="I49" s="44"/>
      <c r="J49" s="48"/>
      <c r="K49" s="4"/>
      <c r="L49" s="4"/>
      <c r="M49" s="16"/>
      <c r="N49" s="17"/>
      <c r="O49" s="17"/>
      <c r="P49" s="16"/>
    </row>
    <row r="50" spans="1:16" ht="15">
      <c r="A50" s="48"/>
      <c r="B50" s="48" t="s">
        <v>48</v>
      </c>
      <c r="C50" s="38">
        <f>L48</f>
        <v>0.19</v>
      </c>
      <c r="D50" s="25" t="s">
        <v>35</v>
      </c>
      <c r="E50" s="4"/>
      <c r="F50" s="33"/>
      <c r="G50" s="27"/>
      <c r="H50" s="33"/>
      <c r="I50" s="44"/>
      <c r="J50" s="48"/>
      <c r="K50" s="4"/>
      <c r="L50" s="4"/>
      <c r="M50" s="16"/>
      <c r="N50" s="17"/>
      <c r="O50" s="17"/>
      <c r="P50" s="16"/>
    </row>
    <row r="51" spans="1:16" ht="11.25" customHeight="1">
      <c r="A51" s="48"/>
      <c r="B51" s="39"/>
      <c r="C51" s="48"/>
      <c r="D51" s="48"/>
      <c r="E51" s="4"/>
      <c r="F51" s="33"/>
      <c r="G51" s="27"/>
      <c r="H51" s="33"/>
      <c r="I51" s="44"/>
      <c r="J51" s="48"/>
      <c r="K51" s="4"/>
      <c r="L51" s="4"/>
      <c r="M51" s="16"/>
      <c r="N51" s="17"/>
      <c r="O51" s="17"/>
      <c r="P51" s="16"/>
    </row>
    <row r="52" spans="1:16" ht="15">
      <c r="A52" s="15" t="str">
        <f>Orçamento!C28</f>
        <v>4.5</v>
      </c>
      <c r="B52" s="5" t="str">
        <f>Orçamento!D28</f>
        <v xml:space="preserve">BANCOS EM CONCRETO </v>
      </c>
      <c r="C52" s="15"/>
      <c r="D52" s="5"/>
      <c r="E52" s="15"/>
      <c r="F52" s="15"/>
      <c r="G52" s="5"/>
      <c r="H52" s="15"/>
      <c r="I52" s="15"/>
      <c r="J52" s="5"/>
      <c r="K52" s="15"/>
      <c r="L52" s="4"/>
      <c r="M52" s="16"/>
      <c r="N52" s="17"/>
      <c r="O52" s="17"/>
      <c r="P52" s="16"/>
    </row>
    <row r="53" spans="1:16" ht="15">
      <c r="A53" s="15" t="str">
        <f>Orçamento!C29</f>
        <v>4.5.1</v>
      </c>
      <c r="B53" s="29" t="str">
        <f>Orçamento!D29</f>
        <v>Banco em concreto c/2 mod.2,75x0,4m (det.12)</v>
      </c>
      <c r="C53" s="15"/>
      <c r="D53" s="18"/>
      <c r="E53" s="4"/>
      <c r="F53" s="4"/>
      <c r="G53" s="18"/>
      <c r="H53" s="4"/>
      <c r="I53" s="4"/>
      <c r="J53" s="18"/>
      <c r="K53" s="4"/>
      <c r="L53" s="4"/>
      <c r="M53" s="16"/>
      <c r="N53" s="17"/>
      <c r="O53" s="17"/>
      <c r="P53" s="16"/>
    </row>
    <row r="54" spans="1:16" ht="15">
      <c r="A54" s="15"/>
      <c r="B54" s="29"/>
      <c r="C54" s="15"/>
      <c r="D54" s="18"/>
      <c r="E54" s="125"/>
      <c r="F54" s="125"/>
      <c r="G54" s="18"/>
      <c r="H54" s="125"/>
      <c r="I54" s="125"/>
      <c r="J54" s="18"/>
      <c r="K54" s="125"/>
      <c r="L54" s="125"/>
      <c r="M54" s="16"/>
      <c r="N54" s="17"/>
      <c r="O54" s="17"/>
      <c r="P54" s="16"/>
    </row>
    <row r="55" spans="1:16" ht="15">
      <c r="A55" s="131"/>
      <c r="B55" s="130" t="s">
        <v>92</v>
      </c>
      <c r="C55" s="130"/>
      <c r="D55" s="130"/>
      <c r="E55" s="130"/>
      <c r="F55" s="130"/>
      <c r="G55" s="18"/>
      <c r="H55" s="125"/>
      <c r="I55" s="18"/>
      <c r="J55" s="125"/>
      <c r="K55" s="125"/>
      <c r="L55" s="125"/>
      <c r="M55" s="16"/>
      <c r="N55" s="17"/>
      <c r="O55" s="17"/>
      <c r="P55" s="16"/>
    </row>
    <row r="56" spans="1:16" ht="15">
      <c r="A56" s="102"/>
      <c r="B56" s="126" t="s">
        <v>48</v>
      </c>
      <c r="C56" s="127">
        <v>15</v>
      </c>
      <c r="D56" s="28" t="s">
        <v>15</v>
      </c>
      <c r="F56" s="125"/>
      <c r="G56" s="18"/>
      <c r="H56" s="132"/>
      <c r="I56" s="102"/>
      <c r="J56" s="125"/>
      <c r="K56" s="125"/>
      <c r="L56" s="125"/>
      <c r="M56" s="16"/>
      <c r="N56" s="17"/>
      <c r="O56" s="17"/>
      <c r="P56" s="16"/>
    </row>
    <row r="57" spans="1:16" ht="15">
      <c r="A57" s="131"/>
      <c r="B57" s="23"/>
      <c r="C57" s="23"/>
      <c r="D57" s="23"/>
      <c r="E57" s="23"/>
      <c r="F57" s="23"/>
      <c r="G57" s="125"/>
      <c r="H57" s="18"/>
      <c r="I57" s="23"/>
      <c r="J57" s="125"/>
      <c r="K57" s="125"/>
      <c r="L57" s="125"/>
      <c r="M57" s="16"/>
      <c r="N57" s="17"/>
      <c r="O57" s="17"/>
      <c r="P57" s="16"/>
    </row>
    <row r="58" spans="1:16" ht="15">
      <c r="A58" s="131"/>
      <c r="B58" s="133"/>
      <c r="C58" s="100"/>
      <c r="D58" s="134"/>
      <c r="E58" s="125"/>
      <c r="F58" s="23"/>
      <c r="G58" s="135"/>
      <c r="H58" s="23"/>
      <c r="I58" s="136"/>
      <c r="J58" s="125"/>
      <c r="K58" s="125"/>
      <c r="L58" s="125"/>
      <c r="M58" s="16"/>
      <c r="N58" s="17"/>
      <c r="O58" s="17"/>
      <c r="P58" s="16"/>
    </row>
    <row r="59" spans="1:16" ht="15">
      <c r="A59" s="41"/>
      <c r="B59" s="100"/>
      <c r="C59" s="40"/>
      <c r="D59" s="23"/>
      <c r="E59" s="23"/>
      <c r="F59" s="125"/>
      <c r="G59" s="23"/>
      <c r="H59" s="125"/>
      <c r="I59" s="83"/>
      <c r="J59" s="125"/>
      <c r="K59" s="125"/>
      <c r="L59" s="125"/>
      <c r="M59" s="16"/>
      <c r="N59" s="17"/>
      <c r="O59" s="17"/>
      <c r="P59" s="16"/>
    </row>
    <row r="60" spans="1:16" ht="15">
      <c r="A60" s="125"/>
      <c r="B60" s="100"/>
      <c r="C60" s="23"/>
      <c r="D60" s="23"/>
      <c r="E60" s="125"/>
      <c r="F60" s="83"/>
      <c r="G60" s="125"/>
      <c r="H60" s="83"/>
      <c r="I60" s="18"/>
      <c r="J60" s="23"/>
      <c r="K60" s="125"/>
      <c r="L60" s="125"/>
      <c r="M60" s="16"/>
      <c r="N60" s="17"/>
      <c r="O60" s="17"/>
      <c r="P60" s="16"/>
    </row>
  </sheetData>
  <mergeCells count="6">
    <mergeCell ref="B15:C15"/>
    <mergeCell ref="G39:G40"/>
    <mergeCell ref="A1:K1"/>
    <mergeCell ref="A2:K2"/>
    <mergeCell ref="A3:K3"/>
    <mergeCell ref="B7:D7"/>
  </mergeCells>
  <printOptions/>
  <pageMargins left="0.511811024" right="0.511811024" top="0.787401575" bottom="0.787401575" header="0.31496062" footer="0.31496062"/>
  <pageSetup horizontalDpi="600" verticalDpi="600" orientation="portrait" paperSize="9" scale="84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7"/>
  <sheetViews>
    <sheetView view="pageBreakPreview" zoomScale="106" zoomScaleSheetLayoutView="106" workbookViewId="0" topLeftCell="A1">
      <selection activeCell="I24" sqref="I24"/>
    </sheetView>
  </sheetViews>
  <sheetFormatPr defaultColWidth="9.140625" defaultRowHeight="15"/>
  <cols>
    <col min="1" max="1" width="9.140625" style="0" customWidth="1"/>
    <col min="2" max="2" width="9.7109375" style="0" customWidth="1"/>
  </cols>
  <sheetData>
    <row r="1" spans="1:12" ht="15">
      <c r="A1" s="348" t="s">
        <v>126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53"/>
    </row>
    <row r="2" spans="1:12" ht="15">
      <c r="A2" s="348" t="str">
        <f>Orçamento!A1</f>
        <v>PREFEITURA MUNICIPAL DE OURÉM /PA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53"/>
    </row>
    <row r="3" spans="1:12" ht="15">
      <c r="A3" s="352" t="s">
        <v>134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53"/>
    </row>
    <row r="4" spans="1:16" ht="15">
      <c r="A4" s="20">
        <f>Orçamento!C30</f>
        <v>5</v>
      </c>
      <c r="B4" s="5" t="str">
        <f>Orçamento!D30</f>
        <v>PLAYGROUND</v>
      </c>
      <c r="C4" s="266"/>
      <c r="D4" s="18"/>
      <c r="E4" s="266"/>
      <c r="F4" s="266"/>
      <c r="G4" s="18"/>
      <c r="H4" s="266"/>
      <c r="I4" s="266"/>
      <c r="J4" s="18"/>
      <c r="K4" s="266"/>
      <c r="L4" s="266"/>
      <c r="M4" s="16"/>
      <c r="N4" s="17"/>
      <c r="O4" s="17"/>
      <c r="P4" s="16"/>
    </row>
    <row r="5" spans="1:14" s="61" customFormat="1" ht="12.75" customHeight="1">
      <c r="A5" s="69" t="str">
        <f>Orçamento!C31</f>
        <v>5.1</v>
      </c>
      <c r="B5" s="317" t="str">
        <f>Orçamento!D31</f>
        <v>FUNDAÇÃO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62"/>
    </row>
    <row r="6" spans="1:14" s="61" customFormat="1" ht="13.5" customHeight="1">
      <c r="A6" s="270" t="str">
        <f>Orçamento!C32</f>
        <v>5.1.1</v>
      </c>
      <c r="B6" s="361" t="s">
        <v>79</v>
      </c>
      <c r="C6" s="361"/>
      <c r="D6" s="361"/>
      <c r="E6" s="361"/>
      <c r="F6" s="361"/>
      <c r="G6" s="361"/>
      <c r="H6" s="361"/>
      <c r="I6" s="361"/>
      <c r="J6" s="361"/>
      <c r="K6" s="361"/>
      <c r="L6" s="361"/>
      <c r="M6" s="361"/>
      <c r="N6" s="62"/>
    </row>
    <row r="7" spans="1:14" s="61" customFormat="1" ht="13.5" customHeight="1">
      <c r="A7" s="270"/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62"/>
    </row>
    <row r="8" spans="1:14" s="61" customFormat="1" ht="12.75">
      <c r="A8" s="286" t="s">
        <v>144</v>
      </c>
      <c r="B8" s="15"/>
      <c r="C8" s="18"/>
      <c r="D8" s="269"/>
      <c r="E8" s="269"/>
      <c r="F8" s="18"/>
      <c r="G8" s="269"/>
      <c r="H8" s="269"/>
      <c r="I8" s="18"/>
      <c r="J8" s="269"/>
      <c r="K8" s="269"/>
      <c r="L8" s="70"/>
      <c r="M8" s="70"/>
      <c r="N8" s="62"/>
    </row>
    <row r="9" spans="1:14" s="61" customFormat="1" ht="15">
      <c r="A9"/>
      <c r="B9" s="360" t="s">
        <v>145</v>
      </c>
      <c r="C9" s="360"/>
      <c r="D9" s="360" t="s">
        <v>146</v>
      </c>
      <c r="E9" s="360"/>
      <c r="F9" s="159" t="s">
        <v>147</v>
      </c>
      <c r="G9" s="27"/>
      <c r="H9" s="287" t="s">
        <v>148</v>
      </c>
      <c r="I9"/>
      <c r="J9" s="269" t="s">
        <v>149</v>
      </c>
      <c r="K9" s="269"/>
      <c r="L9" s="59"/>
      <c r="M9" s="62"/>
      <c r="N9" s="62"/>
    </row>
    <row r="10" spans="1:14" s="61" customFormat="1" ht="15">
      <c r="A10" s="286"/>
      <c r="B10" s="288">
        <v>0.2</v>
      </c>
      <c r="C10" s="32" t="s">
        <v>22</v>
      </c>
      <c r="D10" s="34">
        <v>0.2</v>
      </c>
      <c r="E10" s="269" t="s">
        <v>22</v>
      </c>
      <c r="F10" s="159">
        <v>1.2</v>
      </c>
      <c r="G10" s="289" t="s">
        <v>22</v>
      </c>
      <c r="H10" s="23">
        <v>8</v>
      </c>
      <c r="I10" s="290" t="s">
        <v>23</v>
      </c>
      <c r="J10" s="269">
        <f>ROUND((B10*D10*F10*H10),2)</f>
        <v>0.38</v>
      </c>
      <c r="K10" s="269"/>
      <c r="L10" s="59"/>
      <c r="M10" s="62"/>
      <c r="N10" s="62"/>
    </row>
    <row r="11" spans="1:12" s="62" customFormat="1" ht="15">
      <c r="A11" s="286"/>
      <c r="B11" s="291"/>
      <c r="C11" s="32"/>
      <c r="D11" s="34"/>
      <c r="E11" s="269"/>
      <c r="F11" s="159"/>
      <c r="G11" s="289"/>
      <c r="H11" s="23"/>
      <c r="I11" s="292"/>
      <c r="J11" s="269"/>
      <c r="K11" s="269"/>
      <c r="L11" s="59"/>
    </row>
    <row r="12" spans="1:12" s="62" customFormat="1" ht="8.25" customHeight="1">
      <c r="A12" s="286"/>
      <c r="B12" s="291"/>
      <c r="C12" s="32"/>
      <c r="D12" s="34"/>
      <c r="E12" s="269"/>
      <c r="F12" s="159"/>
      <c r="G12" s="289"/>
      <c r="H12" s="23"/>
      <c r="I12" s="290"/>
      <c r="J12" s="269"/>
      <c r="K12" s="269"/>
      <c r="L12" s="59"/>
    </row>
    <row r="13" spans="1:12" s="62" customFormat="1" ht="15" customHeight="1">
      <c r="A13" s="286"/>
      <c r="B13" s="362" t="s">
        <v>150</v>
      </c>
      <c r="C13" s="362"/>
      <c r="D13" s="358" t="s">
        <v>151</v>
      </c>
      <c r="E13" s="358"/>
      <c r="F13" s="159"/>
      <c r="G13" s="289"/>
      <c r="H13" s="23"/>
      <c r="I13" s="292"/>
      <c r="J13" s="269"/>
      <c r="K13" s="269"/>
      <c r="L13" s="59"/>
    </row>
    <row r="14" spans="1:12" s="62" customFormat="1" ht="15">
      <c r="A14" s="286"/>
      <c r="B14" s="362"/>
      <c r="C14" s="362"/>
      <c r="D14" s="358"/>
      <c r="E14" s="358"/>
      <c r="F14" s="323" t="s">
        <v>152</v>
      </c>
      <c r="G14" s="289"/>
      <c r="H14" s="23"/>
      <c r="I14" s="292"/>
      <c r="J14" s="269"/>
      <c r="K14" s="269"/>
      <c r="L14" s="59"/>
    </row>
    <row r="15" spans="1:12" s="62" customFormat="1" ht="15">
      <c r="A15" s="286"/>
      <c r="B15" s="288">
        <f>J10</f>
        <v>0.38</v>
      </c>
      <c r="C15" s="32" t="s">
        <v>22</v>
      </c>
      <c r="D15" s="58">
        <v>1</v>
      </c>
      <c r="E15" s="269" t="s">
        <v>23</v>
      </c>
      <c r="F15" s="159">
        <f>ROUND((B15*D15),2)</f>
        <v>0.38</v>
      </c>
      <c r="G15" s="289" t="s">
        <v>7</v>
      </c>
      <c r="H15" s="23"/>
      <c r="I15" s="290"/>
      <c r="J15" s="269"/>
      <c r="K15" s="269"/>
      <c r="L15" s="59"/>
    </row>
    <row r="16" spans="1:14" s="61" customFormat="1" ht="12.75">
      <c r="A16" s="41"/>
      <c r="B16" s="32"/>
      <c r="C16" s="37"/>
      <c r="D16" s="159"/>
      <c r="E16" s="159"/>
      <c r="F16" s="269"/>
      <c r="G16" s="159"/>
      <c r="H16" s="27"/>
      <c r="I16" s="33"/>
      <c r="J16" s="27"/>
      <c r="K16" s="269"/>
      <c r="L16" s="59"/>
      <c r="M16" s="59"/>
      <c r="N16" s="62"/>
    </row>
    <row r="17" spans="1:14" s="61" customFormat="1" ht="12.75" customHeight="1">
      <c r="A17" s="27"/>
      <c r="B17" s="32" t="s">
        <v>48</v>
      </c>
      <c r="C17" s="23">
        <f>F15</f>
        <v>0.38</v>
      </c>
      <c r="D17" s="23" t="s">
        <v>35</v>
      </c>
      <c r="E17" s="269"/>
      <c r="F17" s="33"/>
      <c r="G17" s="27"/>
      <c r="H17" s="33"/>
      <c r="I17" s="44"/>
      <c r="J17" s="159"/>
      <c r="K17" s="269"/>
      <c r="L17" s="70"/>
      <c r="M17" s="70"/>
      <c r="N17" s="62"/>
    </row>
    <row r="18" spans="1:14" s="61" customFormat="1" ht="12.75">
      <c r="A18" s="59"/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62"/>
    </row>
    <row r="19" spans="1:14" s="61" customFormat="1" ht="12.75">
      <c r="A19" s="286" t="s">
        <v>153</v>
      </c>
      <c r="B19" s="15"/>
      <c r="C19" s="18"/>
      <c r="D19" s="269"/>
      <c r="E19" s="269"/>
      <c r="F19" s="18"/>
      <c r="G19" s="269"/>
      <c r="H19" s="269"/>
      <c r="I19" s="18"/>
      <c r="J19" s="269"/>
      <c r="K19" s="269"/>
      <c r="L19" s="59"/>
      <c r="M19" s="59"/>
      <c r="N19" s="62"/>
    </row>
    <row r="20" spans="1:14" s="61" customFormat="1" ht="15">
      <c r="A20"/>
      <c r="B20" s="360" t="s">
        <v>145</v>
      </c>
      <c r="C20" s="360"/>
      <c r="D20" s="360" t="s">
        <v>146</v>
      </c>
      <c r="E20" s="360"/>
      <c r="F20" s="159" t="s">
        <v>147</v>
      </c>
      <c r="G20" s="27"/>
      <c r="H20" s="287" t="s">
        <v>148</v>
      </c>
      <c r="I20"/>
      <c r="J20" s="269" t="s">
        <v>149</v>
      </c>
      <c r="K20" s="269"/>
      <c r="L20" s="59"/>
      <c r="M20" s="59"/>
      <c r="N20" s="62"/>
    </row>
    <row r="21" spans="1:13" s="303" customFormat="1" ht="15">
      <c r="A21" s="293"/>
      <c r="B21" s="294">
        <v>0.3</v>
      </c>
      <c r="C21" s="295" t="s">
        <v>22</v>
      </c>
      <c r="D21" s="296">
        <v>0.3</v>
      </c>
      <c r="E21" s="297" t="s">
        <v>22</v>
      </c>
      <c r="F21" s="298">
        <v>0.6</v>
      </c>
      <c r="G21" s="299" t="s">
        <v>22</v>
      </c>
      <c r="H21" s="300">
        <v>1</v>
      </c>
      <c r="I21" s="301" t="s">
        <v>23</v>
      </c>
      <c r="J21" s="297">
        <f>ROUND((B21*D21*F21*H21),2)</f>
        <v>0.05</v>
      </c>
      <c r="K21" s="297"/>
      <c r="L21" s="302"/>
      <c r="M21" s="302"/>
    </row>
    <row r="22" spans="1:14" s="61" customFormat="1" ht="6" customHeight="1">
      <c r="A22" s="286"/>
      <c r="B22" s="291"/>
      <c r="C22" s="32"/>
      <c r="D22" s="34"/>
      <c r="E22" s="269"/>
      <c r="F22" s="159"/>
      <c r="G22" s="289"/>
      <c r="H22" s="23"/>
      <c r="I22" s="304"/>
      <c r="J22" s="269"/>
      <c r="K22" s="269"/>
      <c r="L22" s="59"/>
      <c r="M22" s="59"/>
      <c r="N22" s="62"/>
    </row>
    <row r="23" spans="1:13" s="62" customFormat="1" ht="15" customHeight="1">
      <c r="A23" s="286"/>
      <c r="B23" s="362" t="s">
        <v>154</v>
      </c>
      <c r="C23" s="362"/>
      <c r="D23" s="358" t="s">
        <v>155</v>
      </c>
      <c r="E23" s="358"/>
      <c r="F23" s="159"/>
      <c r="G23" s="289"/>
      <c r="H23" s="23"/>
      <c r="I23" s="292"/>
      <c r="J23" s="269"/>
      <c r="K23" s="269"/>
      <c r="L23" s="59"/>
      <c r="M23" s="59"/>
    </row>
    <row r="24" spans="1:13" s="62" customFormat="1" ht="15" customHeight="1">
      <c r="A24" s="286"/>
      <c r="B24" s="362"/>
      <c r="C24" s="362"/>
      <c r="D24" s="358"/>
      <c r="E24" s="358"/>
      <c r="F24" s="323" t="s">
        <v>152</v>
      </c>
      <c r="G24" s="289"/>
      <c r="H24" s="23"/>
      <c r="I24" s="292"/>
      <c r="J24" s="269"/>
      <c r="K24" s="269"/>
      <c r="L24" s="59"/>
      <c r="M24" s="59"/>
    </row>
    <row r="25" spans="1:13" s="62" customFormat="1" ht="15">
      <c r="A25" s="286"/>
      <c r="B25" s="288">
        <f>J21</f>
        <v>0.05</v>
      </c>
      <c r="C25" s="32" t="s">
        <v>22</v>
      </c>
      <c r="D25" s="58">
        <v>2</v>
      </c>
      <c r="E25" s="269" t="s">
        <v>23</v>
      </c>
      <c r="F25" s="159">
        <f>ROUND((B25*D25),2)</f>
        <v>0.1</v>
      </c>
      <c r="G25" s="289" t="s">
        <v>7</v>
      </c>
      <c r="H25" s="23"/>
      <c r="I25" s="292"/>
      <c r="J25" s="269"/>
      <c r="K25" s="269"/>
      <c r="L25" s="59"/>
      <c r="M25" s="59"/>
    </row>
    <row r="26" spans="1:14" s="61" customFormat="1" ht="11.25" customHeight="1">
      <c r="A26" s="286"/>
      <c r="B26" s="291"/>
      <c r="C26" s="32"/>
      <c r="D26" s="34"/>
      <c r="E26" s="269"/>
      <c r="F26" s="159"/>
      <c r="G26" s="289"/>
      <c r="H26" s="23"/>
      <c r="I26" s="292"/>
      <c r="J26" s="269"/>
      <c r="K26" s="269"/>
      <c r="L26" s="59"/>
      <c r="M26" s="59"/>
      <c r="N26" s="62"/>
    </row>
    <row r="27" spans="1:13" s="61" customFormat="1" ht="12.75" customHeight="1">
      <c r="A27" s="27"/>
      <c r="B27" s="32" t="s">
        <v>48</v>
      </c>
      <c r="C27" s="23">
        <f>F25</f>
        <v>0.1</v>
      </c>
      <c r="D27" s="23" t="s">
        <v>35</v>
      </c>
      <c r="E27" s="269"/>
      <c r="F27" s="33"/>
      <c r="G27" s="27"/>
      <c r="H27" s="33"/>
      <c r="I27" s="44"/>
      <c r="J27" s="159"/>
      <c r="K27" s="269"/>
      <c r="L27" s="70"/>
      <c r="M27" s="70"/>
    </row>
    <row r="28" spans="1:13" s="61" customFormat="1" ht="12.75">
      <c r="A28" s="59"/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</row>
    <row r="29" spans="1:13" s="61" customFormat="1" ht="12.75">
      <c r="A29" s="286" t="s">
        <v>156</v>
      </c>
      <c r="B29" s="15"/>
      <c r="C29" s="18"/>
      <c r="D29" s="269"/>
      <c r="E29" s="269"/>
      <c r="F29" s="18"/>
      <c r="G29" s="269"/>
      <c r="H29" s="269"/>
      <c r="I29" s="18"/>
      <c r="J29" s="269"/>
      <c r="K29" s="70"/>
      <c r="L29" s="70"/>
      <c r="M29" s="70"/>
    </row>
    <row r="30" spans="1:13" s="61" customFormat="1" ht="15">
      <c r="A30"/>
      <c r="B30" s="360" t="s">
        <v>145</v>
      </c>
      <c r="C30" s="360"/>
      <c r="D30" s="360" t="s">
        <v>146</v>
      </c>
      <c r="E30" s="360"/>
      <c r="F30" s="159" t="s">
        <v>147</v>
      </c>
      <c r="G30" s="27"/>
      <c r="H30" s="287" t="s">
        <v>148</v>
      </c>
      <c r="I30"/>
      <c r="J30" s="269" t="s">
        <v>149</v>
      </c>
      <c r="K30" s="70"/>
      <c r="L30" s="70"/>
      <c r="M30" s="70"/>
    </row>
    <row r="31" spans="1:13" s="61" customFormat="1" ht="15">
      <c r="A31" s="286"/>
      <c r="B31" s="288">
        <v>0.3</v>
      </c>
      <c r="C31" s="32"/>
      <c r="D31" s="34">
        <v>0.3</v>
      </c>
      <c r="E31" s="269" t="s">
        <v>22</v>
      </c>
      <c r="F31" s="159">
        <v>0.7</v>
      </c>
      <c r="G31" s="289" t="s">
        <v>22</v>
      </c>
      <c r="H31" s="23">
        <v>2</v>
      </c>
      <c r="I31" s="292" t="s">
        <v>23</v>
      </c>
      <c r="J31" s="269">
        <f>ROUND((B31*D31*F31*H31),2)</f>
        <v>0.13</v>
      </c>
      <c r="K31" s="70"/>
      <c r="L31" s="70"/>
      <c r="M31" s="70"/>
    </row>
    <row r="32" spans="1:13" s="61" customFormat="1" ht="15">
      <c r="A32" s="286"/>
      <c r="B32" s="291"/>
      <c r="C32" s="32"/>
      <c r="D32" s="34"/>
      <c r="E32" s="269"/>
      <c r="F32" s="159"/>
      <c r="G32" s="289"/>
      <c r="H32" s="23"/>
      <c r="I32" s="304"/>
      <c r="J32" s="269"/>
      <c r="K32" s="70"/>
      <c r="L32" s="70"/>
      <c r="M32" s="70"/>
    </row>
    <row r="33" spans="1:13" s="61" customFormat="1" ht="15">
      <c r="A33" s="286"/>
      <c r="B33" s="362" t="s">
        <v>157</v>
      </c>
      <c r="C33" s="362"/>
      <c r="D33" s="358" t="s">
        <v>158</v>
      </c>
      <c r="E33" s="358"/>
      <c r="F33" s="159"/>
      <c r="G33" s="289"/>
      <c r="H33" s="23"/>
      <c r="I33" s="292"/>
      <c r="J33" s="269"/>
      <c r="K33" s="70"/>
      <c r="L33" s="70"/>
      <c r="M33" s="70"/>
    </row>
    <row r="34" spans="1:13" s="61" customFormat="1" ht="15">
      <c r="A34" s="286"/>
      <c r="B34" s="362"/>
      <c r="C34" s="362"/>
      <c r="D34" s="358"/>
      <c r="E34" s="358"/>
      <c r="F34" s="159" t="s">
        <v>152</v>
      </c>
      <c r="G34" s="289"/>
      <c r="H34" s="23"/>
      <c r="I34" s="292"/>
      <c r="J34" s="269"/>
      <c r="K34" s="70"/>
      <c r="L34" s="70"/>
      <c r="M34" s="70"/>
    </row>
    <row r="35" spans="1:13" s="61" customFormat="1" ht="15">
      <c r="A35" s="286"/>
      <c r="B35" s="288">
        <f>J31</f>
        <v>0.13</v>
      </c>
      <c r="C35" s="32" t="s">
        <v>22</v>
      </c>
      <c r="D35" s="58">
        <v>2</v>
      </c>
      <c r="E35" s="269" t="s">
        <v>23</v>
      </c>
      <c r="F35" s="159">
        <f>ROUND((B35*D35),2)</f>
        <v>0.26</v>
      </c>
      <c r="G35" s="289" t="s">
        <v>7</v>
      </c>
      <c r="H35" s="23"/>
      <c r="I35" s="292"/>
      <c r="J35" s="269"/>
      <c r="K35" s="70"/>
      <c r="L35" s="70"/>
      <c r="M35" s="70"/>
    </row>
    <row r="36" spans="1:13" s="61" customFormat="1" ht="15">
      <c r="A36" s="286"/>
      <c r="B36" s="291"/>
      <c r="C36" s="32"/>
      <c r="D36" s="34"/>
      <c r="E36" s="269"/>
      <c r="F36" s="159"/>
      <c r="G36" s="289"/>
      <c r="H36" s="23"/>
      <c r="I36" s="292"/>
      <c r="J36" s="269"/>
      <c r="K36" s="70"/>
      <c r="L36" s="70"/>
      <c r="M36" s="70"/>
    </row>
    <row r="37" spans="1:13" s="61" customFormat="1" ht="12.75">
      <c r="A37" s="27"/>
      <c r="B37" s="32" t="s">
        <v>48</v>
      </c>
      <c r="C37" s="23">
        <f>F35</f>
        <v>0.26</v>
      </c>
      <c r="D37" s="23" t="s">
        <v>35</v>
      </c>
      <c r="E37" s="269"/>
      <c r="F37" s="33"/>
      <c r="G37" s="27"/>
      <c r="H37" s="33"/>
      <c r="I37" s="44"/>
      <c r="J37" s="159"/>
      <c r="K37" s="70"/>
      <c r="L37" s="70"/>
      <c r="M37" s="70"/>
    </row>
    <row r="38" spans="1:13" s="61" customFormat="1" ht="12.75">
      <c r="A38" s="59"/>
      <c r="B38" s="305"/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</row>
    <row r="39" spans="1:13" s="61" customFormat="1" ht="12.75">
      <c r="A39" s="67"/>
      <c r="B39" s="32" t="s">
        <v>48</v>
      </c>
      <c r="C39" s="38">
        <f>ROUND(C37+C27+C17,2)</f>
        <v>0.74</v>
      </c>
      <c r="D39" s="25" t="s">
        <v>35</v>
      </c>
      <c r="E39" s="60"/>
      <c r="F39" s="64"/>
      <c r="G39" s="59"/>
      <c r="H39" s="59"/>
      <c r="I39" s="59"/>
      <c r="J39" s="59"/>
      <c r="K39" s="59"/>
      <c r="L39" s="59"/>
      <c r="M39" s="59"/>
    </row>
    <row r="40" spans="1:13" s="62" customFormat="1" ht="12.75">
      <c r="A40" s="67"/>
      <c r="B40" s="32"/>
      <c r="C40" s="23"/>
      <c r="D40" s="23"/>
      <c r="E40" s="60"/>
      <c r="F40" s="64"/>
      <c r="G40" s="59"/>
      <c r="H40" s="59"/>
      <c r="I40" s="59"/>
      <c r="J40" s="59"/>
      <c r="K40" s="59"/>
      <c r="L40" s="59"/>
      <c r="M40" s="59"/>
    </row>
    <row r="41" spans="1:13" s="62" customFormat="1" ht="12.75">
      <c r="A41" s="270" t="str">
        <f>Orçamento!C33</f>
        <v>5.1.2</v>
      </c>
      <c r="B41" s="101" t="str">
        <f>Orçamento!D33</f>
        <v>Formas para concreto em chapa de madeira compensada resinada e=15mm (REAP 2x)</v>
      </c>
      <c r="C41" s="23"/>
      <c r="D41" s="23"/>
      <c r="E41" s="60"/>
      <c r="F41" s="64"/>
      <c r="G41" s="59"/>
      <c r="H41" s="59"/>
      <c r="I41" s="59"/>
      <c r="J41" s="59"/>
      <c r="K41" s="59"/>
      <c r="L41" s="59"/>
      <c r="M41" s="59"/>
    </row>
    <row r="42" spans="1:13" s="62" customFormat="1" ht="12.75">
      <c r="A42" s="270"/>
      <c r="B42" s="101"/>
      <c r="C42" s="23"/>
      <c r="D42" s="23"/>
      <c r="E42" s="60"/>
      <c r="F42" s="64"/>
      <c r="G42" s="59"/>
      <c r="H42" s="59"/>
      <c r="I42" s="59"/>
      <c r="J42" s="59"/>
      <c r="K42" s="59"/>
      <c r="L42" s="59"/>
      <c r="M42" s="59"/>
    </row>
    <row r="43" spans="1:13" s="62" customFormat="1" ht="12.75">
      <c r="A43" s="286" t="s">
        <v>159</v>
      </c>
      <c r="B43" s="306"/>
      <c r="C43" s="306"/>
      <c r="D43" s="306"/>
      <c r="E43" s="306"/>
      <c r="F43" s="306"/>
      <c r="G43" s="306"/>
      <c r="H43" s="306"/>
      <c r="I43" s="306"/>
      <c r="J43" s="306"/>
      <c r="K43" s="306"/>
      <c r="L43" s="59"/>
      <c r="M43" s="59"/>
    </row>
    <row r="44" spans="1:13" s="62" customFormat="1" ht="15">
      <c r="A44" s="55"/>
      <c r="B44" s="358" t="s">
        <v>160</v>
      </c>
      <c r="C44" s="358"/>
      <c r="D44" s="22"/>
      <c r="E44" s="359" t="s">
        <v>161</v>
      </c>
      <c r="F44" s="359"/>
      <c r="G44" s="358" t="s">
        <v>162</v>
      </c>
      <c r="H44" s="358"/>
      <c r="I44" s="44"/>
      <c r="J44" s="159" t="s">
        <v>45</v>
      </c>
      <c r="K44" s="22"/>
      <c r="L44" s="59"/>
      <c r="M44" s="59"/>
    </row>
    <row r="45" spans="1:13" s="62" customFormat="1" ht="15">
      <c r="A45" s="159" t="s">
        <v>33</v>
      </c>
      <c r="B45" s="360" t="s">
        <v>163</v>
      </c>
      <c r="C45" s="360"/>
      <c r="D45" s="292" t="s">
        <v>22</v>
      </c>
      <c r="E45" s="159">
        <v>1.2</v>
      </c>
      <c r="F45" s="307" t="s">
        <v>22</v>
      </c>
      <c r="G45" s="308">
        <v>8</v>
      </c>
      <c r="H45"/>
      <c r="I45" s="27" t="s">
        <v>23</v>
      </c>
      <c r="J45" s="23">
        <f>ROUND(((0.2+0.2+0.2+0.2)*E45*G45),2)</f>
        <v>7.68</v>
      </c>
      <c r="K45" s="23" t="s">
        <v>44</v>
      </c>
      <c r="L45" s="59"/>
      <c r="M45" s="59"/>
    </row>
    <row r="46" spans="1:13" s="62" customFormat="1" ht="15">
      <c r="A46" s="159"/>
      <c r="B46" s="159"/>
      <c r="C46" s="159"/>
      <c r="D46" s="292"/>
      <c r="E46" s="159"/>
      <c r="F46" s="307"/>
      <c r="G46" s="308"/>
      <c r="H46" s="22"/>
      <c r="I46" s="27"/>
      <c r="J46" s="23"/>
      <c r="K46" s="23"/>
      <c r="L46" s="59"/>
      <c r="M46" s="59"/>
    </row>
    <row r="47" spans="1:13" s="62" customFormat="1" ht="15">
      <c r="A47" s="159"/>
      <c r="B47" s="358" t="s">
        <v>164</v>
      </c>
      <c r="C47" s="358"/>
      <c r="D47" s="363" t="s">
        <v>165</v>
      </c>
      <c r="E47" s="363"/>
      <c r="F47" s="307"/>
      <c r="G47" s="308"/>
      <c r="H47"/>
      <c r="I47" s="27"/>
      <c r="J47" s="23"/>
      <c r="K47" s="23"/>
      <c r="L47" s="59"/>
      <c r="M47" s="59"/>
    </row>
    <row r="48" spans="1:13" s="62" customFormat="1" ht="15">
      <c r="A48" s="159"/>
      <c r="B48" s="358"/>
      <c r="C48" s="358"/>
      <c r="D48" s="363"/>
      <c r="E48" s="363"/>
      <c r="F48" s="307" t="s">
        <v>87</v>
      </c>
      <c r="G48" s="308"/>
      <c r="H48"/>
      <c r="I48" s="27"/>
      <c r="J48" s="23"/>
      <c r="K48" s="23"/>
      <c r="L48" s="59"/>
      <c r="M48" s="59"/>
    </row>
    <row r="49" spans="1:13" s="62" customFormat="1" ht="15">
      <c r="A49" s="159"/>
      <c r="B49" s="34">
        <f>J45</f>
        <v>7.68</v>
      </c>
      <c r="C49" s="34" t="s">
        <v>22</v>
      </c>
      <c r="D49" s="318">
        <v>1</v>
      </c>
      <c r="E49" s="159" t="s">
        <v>23</v>
      </c>
      <c r="F49" s="27">
        <f>ROUND((B49*D49),2)</f>
        <v>7.68</v>
      </c>
      <c r="G49" s="308"/>
      <c r="H49"/>
      <c r="I49" s="27"/>
      <c r="J49" s="23"/>
      <c r="K49" s="23"/>
      <c r="L49" s="59"/>
      <c r="M49" s="59"/>
    </row>
    <row r="50" spans="1:13" s="62" customFormat="1" ht="8.25" customHeight="1">
      <c r="A50" s="159"/>
      <c r="B50" s="39"/>
      <c r="C50" s="159"/>
      <c r="D50" s="159"/>
      <c r="E50" s="269"/>
      <c r="F50" s="33"/>
      <c r="G50" s="27"/>
      <c r="H50" s="33"/>
      <c r="I50" s="44"/>
      <c r="J50" s="23"/>
      <c r="K50" s="44"/>
      <c r="L50" s="59"/>
      <c r="M50" s="59"/>
    </row>
    <row r="51" spans="1:13" s="62" customFormat="1" ht="12.75">
      <c r="A51" s="27"/>
      <c r="B51" s="159" t="s">
        <v>48</v>
      </c>
      <c r="C51" s="23">
        <f>F49</f>
        <v>7.68</v>
      </c>
      <c r="D51" s="23" t="s">
        <v>44</v>
      </c>
      <c r="E51" s="269"/>
      <c r="F51" s="33"/>
      <c r="G51" s="27"/>
      <c r="H51" s="33"/>
      <c r="I51" s="44"/>
      <c r="J51" s="159"/>
      <c r="K51" s="269"/>
      <c r="L51" s="59"/>
      <c r="M51" s="59"/>
    </row>
    <row r="52" spans="1:13" s="62" customFormat="1" ht="12.75">
      <c r="A52" s="67"/>
      <c r="B52" s="32"/>
      <c r="C52" s="23"/>
      <c r="D52" s="23"/>
      <c r="E52" s="60"/>
      <c r="F52" s="64"/>
      <c r="G52" s="59"/>
      <c r="H52" s="59"/>
      <c r="I52" s="59"/>
      <c r="J52" s="59"/>
      <c r="K52" s="59"/>
      <c r="L52" s="59"/>
      <c r="M52" s="59"/>
    </row>
    <row r="53" spans="1:13" s="62" customFormat="1" ht="12.75">
      <c r="A53" s="286" t="s">
        <v>166</v>
      </c>
      <c r="B53" s="306"/>
      <c r="C53" s="306"/>
      <c r="D53" s="306"/>
      <c r="E53" s="306"/>
      <c r="F53" s="306"/>
      <c r="G53" s="306"/>
      <c r="H53" s="306"/>
      <c r="I53" s="306"/>
      <c r="J53" s="306"/>
      <c r="K53" s="306"/>
      <c r="L53" s="59"/>
      <c r="M53" s="59"/>
    </row>
    <row r="54" spans="1:13" s="62" customFormat="1" ht="15">
      <c r="A54" s="55"/>
      <c r="B54" s="358" t="s">
        <v>160</v>
      </c>
      <c r="C54" s="358"/>
      <c r="D54" s="22"/>
      <c r="E54" s="359" t="s">
        <v>161</v>
      </c>
      <c r="F54" s="359"/>
      <c r="G54" s="358" t="s">
        <v>162</v>
      </c>
      <c r="H54" s="358"/>
      <c r="I54" s="44"/>
      <c r="J54" s="159" t="s">
        <v>45</v>
      </c>
      <c r="K54" s="22"/>
      <c r="L54" s="59"/>
      <c r="M54" s="59"/>
    </row>
    <row r="55" spans="1:13" s="62" customFormat="1" ht="15">
      <c r="A55" s="159" t="s">
        <v>33</v>
      </c>
      <c r="B55" s="360" t="s">
        <v>167</v>
      </c>
      <c r="C55" s="360"/>
      <c r="D55" s="292" t="s">
        <v>22</v>
      </c>
      <c r="E55" s="159">
        <v>0.6</v>
      </c>
      <c r="F55" s="307" t="s">
        <v>22</v>
      </c>
      <c r="G55" s="308">
        <v>1</v>
      </c>
      <c r="H55" s="22"/>
      <c r="I55" s="27" t="s">
        <v>23</v>
      </c>
      <c r="J55" s="23">
        <f>ROUND(((0.3+0.3+0.3+0.3)*E55*G55),2)</f>
        <v>0.72</v>
      </c>
      <c r="K55" s="23" t="s">
        <v>44</v>
      </c>
      <c r="L55" s="59"/>
      <c r="M55" s="59"/>
    </row>
    <row r="56" spans="1:13" s="62" customFormat="1" ht="5.25" customHeight="1">
      <c r="A56" s="159"/>
      <c r="B56" s="159"/>
      <c r="C56" s="159"/>
      <c r="D56" s="292"/>
      <c r="E56" s="159"/>
      <c r="F56" s="307"/>
      <c r="G56" s="308"/>
      <c r="H56"/>
      <c r="I56" s="27"/>
      <c r="J56" s="23"/>
      <c r="K56" s="23"/>
      <c r="L56" s="59"/>
      <c r="M56" s="59"/>
    </row>
    <row r="57" spans="1:13" s="62" customFormat="1" ht="15">
      <c r="A57" s="159"/>
      <c r="B57" s="358" t="s">
        <v>168</v>
      </c>
      <c r="C57" s="358"/>
      <c r="D57" s="363" t="s">
        <v>169</v>
      </c>
      <c r="E57" s="363"/>
      <c r="F57" s="307"/>
      <c r="G57" s="308"/>
      <c r="H57" s="102"/>
      <c r="I57" s="27"/>
      <c r="J57" s="23"/>
      <c r="K57" s="23"/>
      <c r="L57" s="59"/>
      <c r="M57" s="59"/>
    </row>
    <row r="58" spans="1:13" s="62" customFormat="1" ht="15">
      <c r="A58" s="159"/>
      <c r="B58" s="358"/>
      <c r="C58" s="358"/>
      <c r="D58" s="363"/>
      <c r="E58" s="363"/>
      <c r="F58" s="307" t="s">
        <v>87</v>
      </c>
      <c r="G58" s="308"/>
      <c r="H58" s="22"/>
      <c r="I58" s="27"/>
      <c r="J58" s="23"/>
      <c r="K58" s="23"/>
      <c r="L58" s="59"/>
      <c r="M58" s="59"/>
    </row>
    <row r="59" spans="1:13" s="62" customFormat="1" ht="15">
      <c r="A59" s="159"/>
      <c r="B59" s="34">
        <f>J55</f>
        <v>0.72</v>
      </c>
      <c r="C59" s="34" t="s">
        <v>22</v>
      </c>
      <c r="D59" s="318">
        <v>2</v>
      </c>
      <c r="E59" s="159" t="s">
        <v>23</v>
      </c>
      <c r="F59" s="27">
        <f>ROUND((B59*D59),2)</f>
        <v>1.44</v>
      </c>
      <c r="G59" s="308"/>
      <c r="H59" s="21"/>
      <c r="I59" s="27"/>
      <c r="J59" s="23"/>
      <c r="K59" s="23"/>
      <c r="L59" s="59"/>
      <c r="M59" s="59"/>
    </row>
    <row r="60" spans="1:13" s="62" customFormat="1" ht="8.25" customHeight="1">
      <c r="A60" s="159"/>
      <c r="B60" s="159"/>
      <c r="C60" s="159"/>
      <c r="D60" s="292"/>
      <c r="E60" s="159"/>
      <c r="F60" s="307"/>
      <c r="G60" s="308"/>
      <c r="H60" s="22"/>
      <c r="I60" s="27"/>
      <c r="J60" s="23"/>
      <c r="K60" s="23"/>
      <c r="L60" s="59"/>
      <c r="M60" s="59"/>
    </row>
    <row r="61" spans="1:13" s="62" customFormat="1" ht="12.75">
      <c r="A61" s="27"/>
      <c r="B61" s="159" t="s">
        <v>48</v>
      </c>
      <c r="C61" s="23">
        <f>F59</f>
        <v>1.44</v>
      </c>
      <c r="D61" s="23" t="s">
        <v>44</v>
      </c>
      <c r="E61" s="269"/>
      <c r="F61" s="33"/>
      <c r="G61" s="27"/>
      <c r="H61" s="33"/>
      <c r="I61" s="44"/>
      <c r="J61" s="159"/>
      <c r="K61" s="269"/>
      <c r="L61" s="59"/>
      <c r="M61" s="59"/>
    </row>
    <row r="62" spans="1:13" s="62" customFormat="1" ht="12.75">
      <c r="A62" s="67"/>
      <c r="B62" s="32"/>
      <c r="C62" s="23"/>
      <c r="D62" s="23"/>
      <c r="E62" s="60"/>
      <c r="F62" s="64"/>
      <c r="G62" s="59"/>
      <c r="H62" s="59"/>
      <c r="I62" s="59"/>
      <c r="J62" s="59"/>
      <c r="K62" s="59"/>
      <c r="L62" s="59"/>
      <c r="M62" s="59"/>
    </row>
    <row r="63" spans="1:13" s="62" customFormat="1" ht="12.75">
      <c r="A63" s="286" t="s">
        <v>170</v>
      </c>
      <c r="B63" s="306"/>
      <c r="C63" s="306"/>
      <c r="D63" s="306"/>
      <c r="E63" s="306"/>
      <c r="F63" s="306"/>
      <c r="G63" s="306"/>
      <c r="H63" s="306"/>
      <c r="I63" s="306"/>
      <c r="J63" s="306"/>
      <c r="K63" s="306"/>
      <c r="L63" s="59"/>
      <c r="M63" s="59"/>
    </row>
    <row r="64" spans="1:13" s="62" customFormat="1" ht="15">
      <c r="A64" s="55"/>
      <c r="B64" s="358" t="s">
        <v>160</v>
      </c>
      <c r="C64" s="358"/>
      <c r="D64" s="22"/>
      <c r="E64" s="359" t="s">
        <v>161</v>
      </c>
      <c r="F64" s="359"/>
      <c r="G64" s="358" t="s">
        <v>162</v>
      </c>
      <c r="H64" s="358"/>
      <c r="I64" s="44"/>
      <c r="J64" s="159" t="s">
        <v>45</v>
      </c>
      <c r="K64" s="22"/>
      <c r="L64" s="59"/>
      <c r="M64" s="59"/>
    </row>
    <row r="65" spans="1:13" s="62" customFormat="1" ht="15">
      <c r="A65" s="159" t="s">
        <v>33</v>
      </c>
      <c r="B65" s="360" t="s">
        <v>167</v>
      </c>
      <c r="C65" s="360"/>
      <c r="D65" s="292" t="s">
        <v>22</v>
      </c>
      <c r="E65" s="159">
        <v>0.7</v>
      </c>
      <c r="F65" s="307" t="s">
        <v>22</v>
      </c>
      <c r="G65" s="308">
        <v>2</v>
      </c>
      <c r="H65" s="22"/>
      <c r="I65" s="27" t="s">
        <v>23</v>
      </c>
      <c r="J65" s="23">
        <f>ROUND(((0.3+0.3+0.3+0.3)*E65*G65),2)</f>
        <v>1.68</v>
      </c>
      <c r="K65" s="23" t="s">
        <v>44</v>
      </c>
      <c r="L65" s="59"/>
      <c r="M65" s="59"/>
    </row>
    <row r="66" spans="1:13" s="62" customFormat="1" ht="15">
      <c r="A66" s="159"/>
      <c r="B66" s="159"/>
      <c r="C66" s="159"/>
      <c r="D66" s="292"/>
      <c r="E66" s="159"/>
      <c r="F66" s="307"/>
      <c r="G66" s="308"/>
      <c r="H66"/>
      <c r="I66" s="27"/>
      <c r="J66" s="23"/>
      <c r="K66" s="23"/>
      <c r="L66" s="59"/>
      <c r="M66" s="59"/>
    </row>
    <row r="67" spans="1:13" s="62" customFormat="1" ht="15">
      <c r="A67" s="159"/>
      <c r="B67" s="358" t="s">
        <v>171</v>
      </c>
      <c r="C67" s="358"/>
      <c r="D67" s="363" t="s">
        <v>172</v>
      </c>
      <c r="E67" s="363"/>
      <c r="F67" s="307"/>
      <c r="G67" s="308"/>
      <c r="H67" s="102"/>
      <c r="I67" s="27"/>
      <c r="J67" s="23"/>
      <c r="K67" s="23"/>
      <c r="L67" s="59"/>
      <c r="M67" s="59"/>
    </row>
    <row r="68" spans="1:13" s="62" customFormat="1" ht="15">
      <c r="A68" s="159"/>
      <c r="B68" s="358"/>
      <c r="C68" s="358"/>
      <c r="D68" s="363"/>
      <c r="E68" s="363"/>
      <c r="F68" s="307" t="s">
        <v>87</v>
      </c>
      <c r="G68" s="308"/>
      <c r="H68" s="22"/>
      <c r="I68" s="27"/>
      <c r="J68" s="23"/>
      <c r="K68" s="23"/>
      <c r="L68" s="59"/>
      <c r="M68" s="59"/>
    </row>
    <row r="69" spans="1:13" s="62" customFormat="1" ht="15">
      <c r="A69" s="159"/>
      <c r="B69" s="34">
        <f>J65</f>
        <v>1.68</v>
      </c>
      <c r="C69" s="34" t="s">
        <v>22</v>
      </c>
      <c r="D69" s="309">
        <v>2</v>
      </c>
      <c r="E69" s="159" t="s">
        <v>23</v>
      </c>
      <c r="F69" s="27">
        <f>ROUND((B69*D69),2)</f>
        <v>3.36</v>
      </c>
      <c r="G69" s="308"/>
      <c r="H69" s="21"/>
      <c r="I69" s="27"/>
      <c r="J69" s="23"/>
      <c r="K69" s="23"/>
      <c r="L69" s="59"/>
      <c r="M69" s="59"/>
    </row>
    <row r="70" spans="1:13" s="62" customFormat="1" ht="15">
      <c r="A70" s="159"/>
      <c r="B70" s="159"/>
      <c r="C70" s="159"/>
      <c r="D70" s="292"/>
      <c r="E70" s="159"/>
      <c r="F70" s="307"/>
      <c r="G70" s="308"/>
      <c r="H70" s="22"/>
      <c r="I70" s="27"/>
      <c r="J70" s="23"/>
      <c r="K70" s="23"/>
      <c r="L70" s="59"/>
      <c r="M70" s="59"/>
    </row>
    <row r="71" spans="1:13" s="62" customFormat="1" ht="12.75">
      <c r="A71" s="27"/>
      <c r="B71" s="159" t="s">
        <v>48</v>
      </c>
      <c r="C71" s="23">
        <f>F69</f>
        <v>3.36</v>
      </c>
      <c r="D71" s="23" t="s">
        <v>44</v>
      </c>
      <c r="E71" s="269"/>
      <c r="F71" s="33"/>
      <c r="G71" s="27"/>
      <c r="H71" s="33"/>
      <c r="I71" s="44"/>
      <c r="J71" s="159"/>
      <c r="K71" s="269"/>
      <c r="L71" s="59"/>
      <c r="M71" s="59"/>
    </row>
    <row r="72" spans="1:13" s="62" customFormat="1" ht="12.75">
      <c r="A72" s="67"/>
      <c r="B72" s="32"/>
      <c r="C72" s="23"/>
      <c r="D72" s="23"/>
      <c r="E72" s="60"/>
      <c r="F72" s="64"/>
      <c r="G72" s="59"/>
      <c r="H72" s="59"/>
      <c r="I72" s="59"/>
      <c r="J72" s="59"/>
      <c r="K72" s="59"/>
      <c r="L72" s="59"/>
      <c r="M72" s="59"/>
    </row>
    <row r="73" spans="1:13" s="62" customFormat="1" ht="12.75">
      <c r="A73" s="27"/>
      <c r="B73" s="32" t="s">
        <v>48</v>
      </c>
      <c r="C73" s="38">
        <f>ROUND(C71+C61+C51,2)</f>
        <v>12.48</v>
      </c>
      <c r="D73" s="25" t="s">
        <v>44</v>
      </c>
      <c r="E73" s="269"/>
      <c r="F73" s="33"/>
      <c r="G73" s="27"/>
      <c r="H73" s="33"/>
      <c r="I73" s="44"/>
      <c r="J73" s="159"/>
      <c r="K73" s="269"/>
      <c r="L73" s="59"/>
      <c r="M73" s="59"/>
    </row>
    <row r="74" spans="1:13" s="62" customFormat="1" ht="12.75">
      <c r="A74" s="27"/>
      <c r="B74" s="159"/>
      <c r="C74" s="23"/>
      <c r="D74" s="23"/>
      <c r="E74" s="269"/>
      <c r="F74" s="33"/>
      <c r="G74" s="27"/>
      <c r="H74" s="33"/>
      <c r="I74" s="44"/>
      <c r="J74" s="159"/>
      <c r="K74" s="269"/>
      <c r="L74" s="59"/>
      <c r="M74" s="59"/>
    </row>
    <row r="75" spans="1:13" s="65" customFormat="1" ht="12.75">
      <c r="A75" s="310" t="str">
        <f>Orçamento!C34</f>
        <v>5.1.3</v>
      </c>
      <c r="B75" s="311" t="str">
        <f>'[1]Orçamento'!D33</f>
        <v>Concreto ciclópico c/ pedra preta</v>
      </c>
      <c r="C75" s="41"/>
      <c r="D75" s="41"/>
      <c r="E75" s="15"/>
      <c r="F75" s="312"/>
      <c r="G75" s="310"/>
      <c r="H75" s="312"/>
      <c r="I75" s="43"/>
      <c r="J75" s="313"/>
      <c r="K75" s="15"/>
      <c r="L75" s="67"/>
      <c r="M75" s="67"/>
    </row>
    <row r="76" spans="1:13" s="62" customFormat="1" ht="12.75">
      <c r="A76" s="27"/>
      <c r="B76" s="159"/>
      <c r="C76" s="23"/>
      <c r="D76" s="23"/>
      <c r="E76" s="269"/>
      <c r="F76" s="33"/>
      <c r="G76" s="27"/>
      <c r="H76" s="33"/>
      <c r="I76" s="44"/>
      <c r="J76" s="159"/>
      <c r="K76" s="269"/>
      <c r="L76" s="59"/>
      <c r="M76" s="59"/>
    </row>
    <row r="77" spans="1:13" s="62" customFormat="1" ht="12.75">
      <c r="A77" s="286" t="s">
        <v>159</v>
      </c>
      <c r="B77" s="314"/>
      <c r="C77" s="314"/>
      <c r="D77" s="314"/>
      <c r="E77" s="314"/>
      <c r="F77" s="314"/>
      <c r="G77" s="314"/>
      <c r="H77" s="314"/>
      <c r="I77" s="314"/>
      <c r="J77" s="314"/>
      <c r="K77" s="314"/>
      <c r="L77" s="59"/>
      <c r="M77" s="59"/>
    </row>
    <row r="78" spans="1:13" s="62" customFormat="1" ht="15">
      <c r="A78" s="27"/>
      <c r="B78" s="159" t="s">
        <v>173</v>
      </c>
      <c r="C78" s="159"/>
      <c r="D78" s="159" t="s">
        <v>174</v>
      </c>
      <c r="E78" s="269"/>
      <c r="F78" s="159" t="s">
        <v>175</v>
      </c>
      <c r="G78" s="315"/>
      <c r="H78" s="159" t="s">
        <v>176</v>
      </c>
      <c r="I78" s="22"/>
      <c r="J78" s="269" t="s">
        <v>54</v>
      </c>
      <c r="K78" s="22"/>
      <c r="L78" s="59"/>
      <c r="M78" s="59"/>
    </row>
    <row r="79" spans="1:13" s="62" customFormat="1" ht="12.75">
      <c r="A79" s="27"/>
      <c r="B79" s="159">
        <v>1.2</v>
      </c>
      <c r="C79" s="159" t="s">
        <v>22</v>
      </c>
      <c r="D79" s="159">
        <v>0.2</v>
      </c>
      <c r="E79" s="269" t="s">
        <v>22</v>
      </c>
      <c r="F79" s="159">
        <v>0.2</v>
      </c>
      <c r="G79" s="27" t="s">
        <v>22</v>
      </c>
      <c r="H79" s="159">
        <v>8</v>
      </c>
      <c r="I79" s="269" t="s">
        <v>23</v>
      </c>
      <c r="J79" s="269">
        <f>ROUND((B79*D79*F79*H79),2)</f>
        <v>0.38</v>
      </c>
      <c r="K79" s="23" t="s">
        <v>35</v>
      </c>
      <c r="L79" s="59"/>
      <c r="M79" s="59"/>
    </row>
    <row r="80" spans="1:13" s="62" customFormat="1" ht="12.75">
      <c r="A80" s="27"/>
      <c r="B80" s="159"/>
      <c r="C80" s="159"/>
      <c r="D80" s="159"/>
      <c r="E80" s="269"/>
      <c r="F80" s="159"/>
      <c r="G80" s="27"/>
      <c r="H80" s="159"/>
      <c r="I80" s="269"/>
      <c r="J80" s="269"/>
      <c r="K80" s="23"/>
      <c r="L80" s="59"/>
      <c r="M80" s="59"/>
    </row>
    <row r="81" spans="1:13" s="62" customFormat="1" ht="12.75">
      <c r="A81" s="27"/>
      <c r="B81" s="358" t="s">
        <v>177</v>
      </c>
      <c r="C81" s="358"/>
      <c r="D81" s="363" t="s">
        <v>165</v>
      </c>
      <c r="E81" s="363"/>
      <c r="F81" s="307"/>
      <c r="G81" s="27"/>
      <c r="H81" s="159"/>
      <c r="I81" s="269"/>
      <c r="J81" s="269"/>
      <c r="K81" s="23"/>
      <c r="L81" s="59"/>
      <c r="M81" s="59"/>
    </row>
    <row r="82" spans="1:13" s="62" customFormat="1" ht="12.75">
      <c r="A82" s="27"/>
      <c r="B82" s="358"/>
      <c r="C82" s="358"/>
      <c r="D82" s="363"/>
      <c r="E82" s="363"/>
      <c r="F82" s="44" t="s">
        <v>152</v>
      </c>
      <c r="G82" s="27"/>
      <c r="H82" s="159"/>
      <c r="I82" s="269"/>
      <c r="J82" s="269"/>
      <c r="K82" s="23"/>
      <c r="L82" s="59"/>
      <c r="M82" s="59"/>
    </row>
    <row r="83" spans="1:13" s="62" customFormat="1" ht="15">
      <c r="A83" s="27"/>
      <c r="B83" s="34">
        <f>J79</f>
        <v>0.38</v>
      </c>
      <c r="C83" s="34" t="s">
        <v>22</v>
      </c>
      <c r="D83" s="318">
        <v>1</v>
      </c>
      <c r="E83" s="159" t="s">
        <v>23</v>
      </c>
      <c r="F83" s="27">
        <f>ROUND((B83*D83),2)</f>
        <v>0.38</v>
      </c>
      <c r="G83" s="23" t="s">
        <v>35</v>
      </c>
      <c r="H83" s="159"/>
      <c r="I83" s="269"/>
      <c r="J83" s="269"/>
      <c r="K83" s="23"/>
      <c r="L83" s="59"/>
      <c r="M83" s="59"/>
    </row>
    <row r="84" spans="1:13" s="62" customFormat="1" ht="12.75">
      <c r="A84" s="159"/>
      <c r="B84" s="159"/>
      <c r="C84" s="316"/>
      <c r="D84" s="23"/>
      <c r="E84" s="23"/>
      <c r="F84" s="269"/>
      <c r="G84" s="33"/>
      <c r="H84" s="27"/>
      <c r="I84" s="33"/>
      <c r="J84" s="44"/>
      <c r="K84" s="269"/>
      <c r="L84" s="59"/>
      <c r="M84" s="59"/>
    </row>
    <row r="85" spans="1:13" s="62" customFormat="1" ht="12.75">
      <c r="A85" s="159"/>
      <c r="B85" s="159" t="s">
        <v>48</v>
      </c>
      <c r="C85" s="23">
        <f>F83</f>
        <v>0.38</v>
      </c>
      <c r="D85" s="23" t="s">
        <v>35</v>
      </c>
      <c r="E85" s="23"/>
      <c r="F85" s="269"/>
      <c r="G85" s="33"/>
      <c r="H85" s="27"/>
      <c r="I85" s="33"/>
      <c r="J85" s="44"/>
      <c r="K85" s="269"/>
      <c r="L85" s="59"/>
      <c r="M85" s="59"/>
    </row>
    <row r="86" spans="1:13" s="62" customFormat="1" ht="12.75">
      <c r="A86" s="27"/>
      <c r="B86" s="159"/>
      <c r="C86" s="23"/>
      <c r="D86" s="23"/>
      <c r="E86" s="269"/>
      <c r="F86" s="33"/>
      <c r="G86" s="27"/>
      <c r="H86" s="33"/>
      <c r="I86" s="44"/>
      <c r="J86" s="159"/>
      <c r="K86" s="269"/>
      <c r="L86" s="59"/>
      <c r="M86" s="59"/>
    </row>
    <row r="87" spans="1:13" s="62" customFormat="1" ht="12.75">
      <c r="A87" s="286" t="s">
        <v>166</v>
      </c>
      <c r="B87" s="314"/>
      <c r="C87" s="314"/>
      <c r="D87" s="314"/>
      <c r="E87" s="314"/>
      <c r="F87" s="314"/>
      <c r="G87" s="314"/>
      <c r="H87" s="314"/>
      <c r="I87" s="314"/>
      <c r="J87" s="314"/>
      <c r="K87" s="314"/>
      <c r="L87" s="59"/>
      <c r="M87" s="59"/>
    </row>
    <row r="88" spans="1:13" s="62" customFormat="1" ht="15">
      <c r="A88" s="27"/>
      <c r="B88" s="159" t="s">
        <v>173</v>
      </c>
      <c r="C88" s="159"/>
      <c r="D88" s="159" t="s">
        <v>174</v>
      </c>
      <c r="E88" s="269"/>
      <c r="F88" s="159" t="s">
        <v>175</v>
      </c>
      <c r="G88" s="315"/>
      <c r="H88" s="159" t="s">
        <v>178</v>
      </c>
      <c r="I88" s="22"/>
      <c r="J88" s="269" t="s">
        <v>54</v>
      </c>
      <c r="K88" s="22"/>
      <c r="L88" s="59"/>
      <c r="M88" s="59"/>
    </row>
    <row r="89" spans="1:13" s="62" customFormat="1" ht="12.75">
      <c r="A89" s="27"/>
      <c r="B89" s="159">
        <v>0.6</v>
      </c>
      <c r="C89" s="159" t="s">
        <v>22</v>
      </c>
      <c r="D89" s="159">
        <v>0.3</v>
      </c>
      <c r="E89" s="269" t="s">
        <v>22</v>
      </c>
      <c r="F89" s="159">
        <v>0.3</v>
      </c>
      <c r="G89" s="27" t="s">
        <v>22</v>
      </c>
      <c r="H89" s="159">
        <v>1</v>
      </c>
      <c r="I89" s="269" t="s">
        <v>23</v>
      </c>
      <c r="J89" s="269">
        <f>ROUND((B89*D89*F89*H89),2)</f>
        <v>0.05</v>
      </c>
      <c r="K89" s="23" t="s">
        <v>35</v>
      </c>
      <c r="L89" s="59"/>
      <c r="M89" s="59"/>
    </row>
    <row r="90" spans="1:13" s="62" customFormat="1" ht="12.75">
      <c r="A90" s="27"/>
      <c r="B90" s="159"/>
      <c r="C90" s="159"/>
      <c r="D90" s="159"/>
      <c r="E90" s="269"/>
      <c r="F90" s="159"/>
      <c r="G90" s="27"/>
      <c r="H90" s="159"/>
      <c r="I90" s="269"/>
      <c r="J90" s="269"/>
      <c r="K90" s="23"/>
      <c r="L90" s="59"/>
      <c r="M90" s="59"/>
    </row>
    <row r="91" spans="1:13" s="62" customFormat="1" ht="12.75">
      <c r="A91" s="27"/>
      <c r="B91" s="364" t="s">
        <v>179</v>
      </c>
      <c r="C91" s="364"/>
      <c r="D91" s="365" t="s">
        <v>169</v>
      </c>
      <c r="E91" s="365"/>
      <c r="F91" s="307"/>
      <c r="G91" s="27"/>
      <c r="H91" s="159"/>
      <c r="I91" s="269"/>
      <c r="J91" s="269"/>
      <c r="K91" s="23"/>
      <c r="L91" s="59"/>
      <c r="M91" s="59"/>
    </row>
    <row r="92" spans="1:13" s="62" customFormat="1" ht="14.25" customHeight="1">
      <c r="A92" s="27"/>
      <c r="B92" s="364"/>
      <c r="C92" s="364"/>
      <c r="D92" s="365"/>
      <c r="E92" s="365"/>
      <c r="F92" s="319" t="s">
        <v>152</v>
      </c>
      <c r="G92" s="27"/>
      <c r="H92" s="159"/>
      <c r="I92" s="269"/>
      <c r="J92" s="269"/>
      <c r="K92" s="23"/>
      <c r="L92" s="59"/>
      <c r="M92" s="59"/>
    </row>
    <row r="93" spans="1:13" s="62" customFormat="1" ht="15">
      <c r="A93" s="27"/>
      <c r="B93" s="34">
        <f>J89</f>
        <v>0.05</v>
      </c>
      <c r="C93" s="34" t="s">
        <v>22</v>
      </c>
      <c r="D93" s="309">
        <v>2</v>
      </c>
      <c r="E93" s="159" t="s">
        <v>23</v>
      </c>
      <c r="F93" s="27">
        <f>ROUND((B93*D93),2)</f>
        <v>0.1</v>
      </c>
      <c r="G93" s="23" t="s">
        <v>35</v>
      </c>
      <c r="H93" s="159"/>
      <c r="I93" s="269"/>
      <c r="J93" s="269"/>
      <c r="K93" s="23"/>
      <c r="L93" s="59"/>
      <c r="M93" s="59"/>
    </row>
    <row r="94" spans="1:13" s="62" customFormat="1" ht="12.75">
      <c r="A94" s="159"/>
      <c r="B94" s="159"/>
      <c r="C94" s="316"/>
      <c r="D94" s="23"/>
      <c r="E94" s="23"/>
      <c r="F94" s="269"/>
      <c r="G94" s="33"/>
      <c r="H94" s="27"/>
      <c r="I94" s="33"/>
      <c r="J94" s="44"/>
      <c r="K94" s="269"/>
      <c r="L94" s="59"/>
      <c r="M94" s="59"/>
    </row>
    <row r="95" spans="1:13" s="62" customFormat="1" ht="12.75">
      <c r="A95" s="159"/>
      <c r="B95" s="159" t="s">
        <v>48</v>
      </c>
      <c r="C95" s="23">
        <f>F93</f>
        <v>0.1</v>
      </c>
      <c r="D95" s="23" t="s">
        <v>35</v>
      </c>
      <c r="E95" s="23"/>
      <c r="F95" s="269"/>
      <c r="G95" s="33"/>
      <c r="H95" s="27"/>
      <c r="I95" s="33"/>
      <c r="J95" s="44"/>
      <c r="K95" s="269"/>
      <c r="L95" s="59"/>
      <c r="M95" s="59"/>
    </row>
    <row r="96" spans="1:13" s="62" customFormat="1" ht="12.75">
      <c r="A96" s="27"/>
      <c r="B96" s="159"/>
      <c r="C96" s="23"/>
      <c r="D96" s="23"/>
      <c r="E96" s="269"/>
      <c r="F96" s="33"/>
      <c r="G96" s="27"/>
      <c r="H96" s="33"/>
      <c r="I96" s="44"/>
      <c r="J96" s="159"/>
      <c r="K96" s="269"/>
      <c r="L96" s="59"/>
      <c r="M96" s="59"/>
    </row>
    <row r="97" spans="1:13" s="62" customFormat="1" ht="12.75">
      <c r="A97" s="286" t="s">
        <v>170</v>
      </c>
      <c r="B97" s="314"/>
      <c r="C97" s="314"/>
      <c r="D97" s="314"/>
      <c r="E97" s="314"/>
      <c r="F97" s="314"/>
      <c r="G97" s="314"/>
      <c r="H97" s="314"/>
      <c r="I97" s="314"/>
      <c r="J97" s="314"/>
      <c r="K97" s="314"/>
      <c r="L97" s="59"/>
      <c r="M97" s="59"/>
    </row>
    <row r="98" spans="1:13" s="62" customFormat="1" ht="15">
      <c r="A98" s="27"/>
      <c r="B98" s="159" t="s">
        <v>173</v>
      </c>
      <c r="C98" s="159"/>
      <c r="D98" s="159" t="s">
        <v>174</v>
      </c>
      <c r="E98" s="269"/>
      <c r="F98" s="159" t="s">
        <v>175</v>
      </c>
      <c r="G98" s="315"/>
      <c r="H98" s="159" t="s">
        <v>178</v>
      </c>
      <c r="I98" s="22"/>
      <c r="J98" s="269" t="s">
        <v>54</v>
      </c>
      <c r="K98" s="22"/>
      <c r="L98" s="59"/>
      <c r="M98" s="59"/>
    </row>
    <row r="99" spans="1:13" s="62" customFormat="1" ht="12.75">
      <c r="A99" s="27"/>
      <c r="B99" s="159">
        <v>0.7</v>
      </c>
      <c r="C99" s="159" t="s">
        <v>22</v>
      </c>
      <c r="D99" s="159">
        <v>0.3</v>
      </c>
      <c r="E99" s="269" t="s">
        <v>22</v>
      </c>
      <c r="F99" s="159">
        <v>0.3</v>
      </c>
      <c r="G99" s="27" t="s">
        <v>22</v>
      </c>
      <c r="H99" s="159">
        <v>2</v>
      </c>
      <c r="I99" s="269" t="s">
        <v>23</v>
      </c>
      <c r="J99" s="269">
        <f>ROUND((B99*D99*F99*H99),2)</f>
        <v>0.13</v>
      </c>
      <c r="K99" s="23" t="s">
        <v>35</v>
      </c>
      <c r="L99" s="59"/>
      <c r="M99" s="59"/>
    </row>
    <row r="100" spans="1:13" s="62" customFormat="1" ht="12.75">
      <c r="A100" s="27"/>
      <c r="B100" s="159"/>
      <c r="C100" s="159"/>
      <c r="D100" s="159"/>
      <c r="E100" s="269"/>
      <c r="F100" s="159"/>
      <c r="G100" s="27"/>
      <c r="H100" s="159"/>
      <c r="I100" s="269"/>
      <c r="J100" s="269"/>
      <c r="K100" s="23"/>
      <c r="L100" s="59"/>
      <c r="M100" s="59"/>
    </row>
    <row r="101" spans="1:13" s="62" customFormat="1" ht="12.75">
      <c r="A101" s="27"/>
      <c r="B101" s="364" t="s">
        <v>177</v>
      </c>
      <c r="C101" s="364"/>
      <c r="D101" s="365" t="s">
        <v>180</v>
      </c>
      <c r="E101" s="365"/>
      <c r="F101" s="307"/>
      <c r="G101" s="27"/>
      <c r="H101" s="159"/>
      <c r="I101" s="269"/>
      <c r="J101" s="269"/>
      <c r="K101" s="23"/>
      <c r="L101" s="59"/>
      <c r="M101" s="59"/>
    </row>
    <row r="102" spans="1:13" s="62" customFormat="1" ht="18.75" customHeight="1">
      <c r="A102" s="27"/>
      <c r="B102" s="364"/>
      <c r="C102" s="364"/>
      <c r="D102" s="365"/>
      <c r="E102" s="365"/>
      <c r="F102" s="319" t="s">
        <v>152</v>
      </c>
      <c r="G102" s="27"/>
      <c r="H102" s="159"/>
      <c r="I102" s="269"/>
      <c r="J102" s="269"/>
      <c r="K102" s="23"/>
      <c r="L102" s="59"/>
      <c r="M102" s="59"/>
    </row>
    <row r="103" spans="1:13" s="62" customFormat="1" ht="15">
      <c r="A103" s="27"/>
      <c r="B103" s="34">
        <f>J99</f>
        <v>0.13</v>
      </c>
      <c r="C103" s="34" t="s">
        <v>22</v>
      </c>
      <c r="D103" s="309">
        <v>2</v>
      </c>
      <c r="E103" s="159" t="s">
        <v>23</v>
      </c>
      <c r="F103" s="27">
        <f>ROUND((B103*D103),2)</f>
        <v>0.26</v>
      </c>
      <c r="G103" s="23" t="s">
        <v>35</v>
      </c>
      <c r="H103" s="159"/>
      <c r="I103" s="269"/>
      <c r="J103" s="269"/>
      <c r="K103" s="23"/>
      <c r="L103" s="59"/>
      <c r="M103" s="59"/>
    </row>
    <row r="104" spans="1:13" s="62" customFormat="1" ht="12.75">
      <c r="A104" s="159"/>
      <c r="B104" s="159"/>
      <c r="C104" s="316"/>
      <c r="D104" s="23"/>
      <c r="E104" s="23"/>
      <c r="F104" s="269"/>
      <c r="G104" s="33"/>
      <c r="H104" s="27"/>
      <c r="I104" s="33"/>
      <c r="J104" s="44"/>
      <c r="K104" s="269"/>
      <c r="L104" s="59"/>
      <c r="M104" s="59"/>
    </row>
    <row r="105" spans="1:13" s="62" customFormat="1" ht="12.75">
      <c r="A105" s="159"/>
      <c r="B105" s="159" t="s">
        <v>48</v>
      </c>
      <c r="C105" s="23">
        <f>F103</f>
        <v>0.26</v>
      </c>
      <c r="D105" s="23" t="s">
        <v>35</v>
      </c>
      <c r="E105" s="23"/>
      <c r="F105" s="269"/>
      <c r="G105" s="33"/>
      <c r="H105" s="27"/>
      <c r="I105" s="33"/>
      <c r="J105" s="44"/>
      <c r="K105" s="269"/>
      <c r="L105" s="59"/>
      <c r="M105" s="59"/>
    </row>
    <row r="106" spans="1:13" s="62" customFormat="1" ht="12.75">
      <c r="A106" s="27"/>
      <c r="B106" s="159"/>
      <c r="C106" s="23"/>
      <c r="D106" s="23"/>
      <c r="E106" s="269"/>
      <c r="F106" s="33"/>
      <c r="G106" s="27"/>
      <c r="H106" s="33"/>
      <c r="I106" s="44"/>
      <c r="J106" s="159"/>
      <c r="K106" s="269"/>
      <c r="L106" s="59"/>
      <c r="M106" s="59"/>
    </row>
    <row r="107" spans="1:13" s="62" customFormat="1" ht="12.75">
      <c r="A107" s="159"/>
      <c r="B107" s="320" t="s">
        <v>48</v>
      </c>
      <c r="C107" s="321">
        <f>ROUND(C105+C95+C85,2)</f>
        <v>0.74</v>
      </c>
      <c r="D107" s="322" t="s">
        <v>35</v>
      </c>
      <c r="E107" s="23"/>
      <c r="F107" s="269"/>
      <c r="G107" s="33"/>
      <c r="H107" s="27"/>
      <c r="I107" s="33"/>
      <c r="J107" s="44"/>
      <c r="K107" s="269"/>
      <c r="L107" s="59"/>
      <c r="M107" s="59"/>
    </row>
  </sheetData>
  <mergeCells count="40">
    <mergeCell ref="B91:C92"/>
    <mergeCell ref="D91:E92"/>
    <mergeCell ref="B101:C102"/>
    <mergeCell ref="D101:E102"/>
    <mergeCell ref="G64:H64"/>
    <mergeCell ref="B65:C65"/>
    <mergeCell ref="B67:C68"/>
    <mergeCell ref="D67:E68"/>
    <mergeCell ref="B81:C82"/>
    <mergeCell ref="D81:E82"/>
    <mergeCell ref="B55:C55"/>
    <mergeCell ref="B57:C58"/>
    <mergeCell ref="D57:E58"/>
    <mergeCell ref="B64:C64"/>
    <mergeCell ref="E64:F64"/>
    <mergeCell ref="B47:C48"/>
    <mergeCell ref="D47:E48"/>
    <mergeCell ref="B54:C54"/>
    <mergeCell ref="E54:F54"/>
    <mergeCell ref="G54:H54"/>
    <mergeCell ref="B45:C45"/>
    <mergeCell ref="B6:M6"/>
    <mergeCell ref="B9:C9"/>
    <mergeCell ref="D9:E9"/>
    <mergeCell ref="B13:C14"/>
    <mergeCell ref="D13:E14"/>
    <mergeCell ref="B20:C20"/>
    <mergeCell ref="D20:E20"/>
    <mergeCell ref="B23:C24"/>
    <mergeCell ref="D23:E24"/>
    <mergeCell ref="B30:C30"/>
    <mergeCell ref="D30:E30"/>
    <mergeCell ref="B33:C34"/>
    <mergeCell ref="D33:E34"/>
    <mergeCell ref="A1:K1"/>
    <mergeCell ref="A2:K2"/>
    <mergeCell ref="A3:K3"/>
    <mergeCell ref="B44:C44"/>
    <mergeCell ref="E44:F44"/>
    <mergeCell ref="G44:H44"/>
  </mergeCells>
  <printOptions/>
  <pageMargins left="0.511811024" right="0.511811024" top="0.787401575" bottom="0.787401575" header="0.31496062" footer="0.31496062"/>
  <pageSetup horizontalDpi="600" verticalDpi="600" orientation="portrait" paperSize="9" scale="84" r:id="rId2"/>
  <rowBreaks count="1" manualBreakCount="1">
    <brk id="62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view="pageBreakPreview" zoomScaleSheetLayoutView="100" workbookViewId="0" topLeftCell="A1">
      <selection activeCell="G20" sqref="G20"/>
    </sheetView>
  </sheetViews>
  <sheetFormatPr defaultColWidth="9.140625" defaultRowHeight="15"/>
  <cols>
    <col min="4" max="4" width="11.421875" style="0" customWidth="1"/>
  </cols>
  <sheetData>
    <row r="1" spans="1:9" ht="15">
      <c r="A1" s="348" t="s">
        <v>143</v>
      </c>
      <c r="B1" s="348"/>
      <c r="C1" s="348"/>
      <c r="D1" s="348"/>
      <c r="E1" s="348"/>
      <c r="F1" s="348"/>
      <c r="G1" s="348"/>
      <c r="H1" s="348"/>
      <c r="I1" s="348"/>
    </row>
    <row r="2" spans="1:9" ht="15">
      <c r="A2" s="348" t="str">
        <f>Orçamento!A1</f>
        <v>PREFEITURA MUNICIPAL DE OURÉM /PA</v>
      </c>
      <c r="B2" s="348"/>
      <c r="C2" s="348"/>
      <c r="D2" s="348"/>
      <c r="E2" s="348"/>
      <c r="F2" s="348"/>
      <c r="G2" s="348"/>
      <c r="H2" s="348"/>
      <c r="I2" s="348"/>
    </row>
    <row r="3" spans="1:9" ht="15">
      <c r="A3" s="348" t="str">
        <f>Orçamento!D44</f>
        <v>SERVIÇOS FINAIS</v>
      </c>
      <c r="B3" s="348"/>
      <c r="C3" s="348"/>
      <c r="D3" s="348"/>
      <c r="E3" s="348"/>
      <c r="F3" s="348"/>
      <c r="G3" s="348"/>
      <c r="H3" s="348"/>
      <c r="I3" s="348"/>
    </row>
    <row r="4" spans="1:9" ht="15">
      <c r="A4" s="249"/>
      <c r="B4" s="249"/>
      <c r="C4" s="249"/>
      <c r="D4" s="249"/>
      <c r="E4" s="249"/>
      <c r="F4" s="249"/>
      <c r="G4" s="249"/>
      <c r="H4" s="249"/>
      <c r="I4" s="249"/>
    </row>
    <row r="5" spans="1:9" ht="15">
      <c r="A5" s="254">
        <f>Orçamento!C44</f>
        <v>7</v>
      </c>
      <c r="B5" s="50" t="str">
        <f>Orçamento!D44</f>
        <v>SERVIÇOS FINAIS</v>
      </c>
      <c r="C5" s="249"/>
      <c r="D5" s="249"/>
      <c r="E5" s="249"/>
      <c r="F5" s="249"/>
      <c r="G5" s="249"/>
      <c r="H5" s="249"/>
      <c r="I5" s="249"/>
    </row>
    <row r="6" spans="1:9" ht="15" customHeight="1">
      <c r="A6" s="15" t="str">
        <f>Orçamento!C45</f>
        <v>7.1</v>
      </c>
      <c r="B6" s="49" t="str">
        <f>Orçamento!D45</f>
        <v>LIMPEZA GERAL E ENTREGA DA OBRA</v>
      </c>
      <c r="C6" s="49"/>
      <c r="D6" s="49"/>
      <c r="E6" s="49"/>
      <c r="F6" s="49"/>
      <c r="G6" s="49"/>
      <c r="H6" s="121"/>
      <c r="I6" s="121"/>
    </row>
    <row r="7" spans="1:9" ht="4.9" customHeight="1">
      <c r="A7" s="15"/>
      <c r="B7" s="121"/>
      <c r="C7" s="121"/>
      <c r="D7" s="121"/>
      <c r="E7" s="121"/>
      <c r="F7" s="121"/>
      <c r="G7" s="121"/>
      <c r="H7" s="121"/>
      <c r="I7" s="121"/>
    </row>
    <row r="8" spans="1:9" ht="15">
      <c r="A8" s="15"/>
      <c r="B8" s="90"/>
      <c r="C8" s="90"/>
      <c r="D8" s="90"/>
      <c r="E8" s="90"/>
      <c r="F8" s="21"/>
      <c r="G8" s="90"/>
      <c r="H8" s="90"/>
      <c r="I8" s="90"/>
    </row>
    <row r="9" spans="1:9" ht="17.25" customHeight="1">
      <c r="A9" s="15"/>
      <c r="B9" s="146" t="s">
        <v>93</v>
      </c>
      <c r="C9" s="73"/>
      <c r="D9" s="146" t="s">
        <v>53</v>
      </c>
      <c r="E9" s="73"/>
      <c r="F9" s="146" t="s">
        <v>114</v>
      </c>
      <c r="G9" s="90"/>
      <c r="H9" s="90"/>
      <c r="I9" s="90"/>
    </row>
    <row r="10" spans="1:9" ht="15">
      <c r="A10" s="15"/>
      <c r="B10" s="245">
        <f>'SER.PRE.1.0'!B14</f>
        <v>14</v>
      </c>
      <c r="C10" s="245" t="s">
        <v>22</v>
      </c>
      <c r="D10" s="245">
        <f>'SER.PRE.1.0'!D14</f>
        <v>61.3</v>
      </c>
      <c r="E10" s="73" t="s">
        <v>23</v>
      </c>
      <c r="F10" s="245">
        <f>ROUND((B10*D10),2)</f>
        <v>858.2</v>
      </c>
      <c r="G10" s="90"/>
      <c r="H10" s="90"/>
      <c r="I10" s="90"/>
    </row>
    <row r="11" spans="1:9" ht="15">
      <c r="A11" s="15"/>
      <c r="B11" s="252"/>
      <c r="C11" s="252"/>
      <c r="D11" s="18"/>
      <c r="E11" s="252"/>
      <c r="F11" s="51"/>
      <c r="G11" s="51"/>
      <c r="H11" s="51"/>
      <c r="I11" s="51"/>
    </row>
    <row r="12" spans="1:9" ht="15">
      <c r="A12" s="15"/>
      <c r="B12" s="250" t="s">
        <v>133</v>
      </c>
      <c r="C12" s="251">
        <f>F10</f>
        <v>858.2</v>
      </c>
      <c r="D12" s="28" t="s">
        <v>6</v>
      </c>
      <c r="E12" s="21"/>
      <c r="F12" s="51"/>
      <c r="G12" s="51"/>
      <c r="H12" s="51"/>
      <c r="I12" s="51"/>
    </row>
    <row r="13" spans="1:9" ht="15">
      <c r="A13" s="15"/>
      <c r="B13" s="252"/>
      <c r="C13" s="252"/>
      <c r="D13" s="18"/>
      <c r="E13" s="252"/>
      <c r="F13" s="51"/>
      <c r="G13" s="51"/>
      <c r="H13" s="51"/>
      <c r="I13" s="51"/>
    </row>
    <row r="14" spans="1:9" ht="15">
      <c r="A14" s="15"/>
      <c r="B14" s="252"/>
      <c r="C14" s="252"/>
      <c r="D14" s="18"/>
      <c r="E14" s="252"/>
      <c r="F14" s="18"/>
      <c r="G14" s="18"/>
      <c r="H14" s="18"/>
      <c r="I14" s="252"/>
    </row>
  </sheetData>
  <mergeCells count="3">
    <mergeCell ref="A1:I1"/>
    <mergeCell ref="A2:I2"/>
    <mergeCell ref="A3:I3"/>
  </mergeCells>
  <printOptions/>
  <pageMargins left="0.511811024" right="0.511811024" top="0.787401575" bottom="0.787401575" header="0.31496062" footer="0.31496062"/>
  <pageSetup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6"/>
  <sheetViews>
    <sheetView view="pageBreakPreview" zoomScale="110" zoomScaleSheetLayoutView="110" workbookViewId="0" topLeftCell="A1">
      <selection activeCell="G16" sqref="G16"/>
    </sheetView>
  </sheetViews>
  <sheetFormatPr defaultColWidth="9.140625" defaultRowHeight="15"/>
  <cols>
    <col min="1" max="1" width="9.8515625" style="0" customWidth="1"/>
    <col min="2" max="2" width="10.00390625" style="0" customWidth="1"/>
    <col min="3" max="3" width="9.140625" style="56" customWidth="1"/>
    <col min="4" max="4" width="10.140625" style="56" customWidth="1"/>
    <col min="5" max="5" width="9.140625" style="56" customWidth="1"/>
    <col min="6" max="6" width="11.00390625" style="0" bestFit="1" customWidth="1"/>
  </cols>
  <sheetData>
    <row r="1" spans="1:14" s="61" customFormat="1" ht="12.75">
      <c r="A1" s="67"/>
      <c r="B1" s="67"/>
      <c r="C1" s="68"/>
      <c r="D1" s="68"/>
      <c r="E1" s="68"/>
      <c r="F1" s="67"/>
      <c r="G1" s="67"/>
      <c r="H1" s="67"/>
      <c r="I1" s="67"/>
      <c r="J1" s="67"/>
      <c r="K1" s="67"/>
      <c r="L1" s="67"/>
      <c r="M1" s="67"/>
      <c r="N1" s="59"/>
    </row>
    <row r="2" spans="1:14" s="61" customFormat="1" ht="15" customHeight="1">
      <c r="A2" s="366" t="s">
        <v>103</v>
      </c>
      <c r="B2" s="366"/>
      <c r="C2" s="366"/>
      <c r="D2" s="366"/>
      <c r="E2" s="366"/>
      <c r="F2" s="366"/>
      <c r="G2" s="366"/>
      <c r="H2" s="366"/>
      <c r="I2" s="366"/>
      <c r="J2" s="345"/>
      <c r="K2" s="345"/>
      <c r="L2" s="345"/>
      <c r="M2" s="345"/>
      <c r="N2" s="150"/>
    </row>
    <row r="3" spans="1:14" s="61" customFormat="1" ht="15" customHeight="1">
      <c r="A3" s="348" t="s">
        <v>85</v>
      </c>
      <c r="B3" s="348"/>
      <c r="C3" s="348"/>
      <c r="D3" s="348"/>
      <c r="E3" s="348"/>
      <c r="F3" s="348"/>
      <c r="G3" s="348"/>
      <c r="H3" s="348"/>
      <c r="I3" s="348"/>
      <c r="J3" s="49"/>
      <c r="K3" s="49"/>
      <c r="L3" s="49"/>
      <c r="M3" s="49"/>
      <c r="N3" s="150"/>
    </row>
    <row r="4" spans="1:14" s="61" customFormat="1" ht="15" customHeight="1">
      <c r="A4" s="366" t="str">
        <f>Orçamento!D39</f>
        <v>INSTALAÇÕES ELÉTRICAS - PRAÇA</v>
      </c>
      <c r="B4" s="366"/>
      <c r="C4" s="366"/>
      <c r="D4" s="366"/>
      <c r="E4" s="366"/>
      <c r="F4" s="366"/>
      <c r="G4" s="366"/>
      <c r="H4" s="366"/>
      <c r="I4" s="366"/>
      <c r="J4" s="341"/>
      <c r="K4" s="341"/>
      <c r="L4" s="341"/>
      <c r="M4" s="341"/>
      <c r="N4" s="150"/>
    </row>
    <row r="5" spans="1:14" s="61" customFormat="1" ht="15" customHeight="1">
      <c r="A5" s="341"/>
      <c r="B5" s="341"/>
      <c r="C5" s="341"/>
      <c r="D5" s="341"/>
      <c r="E5" s="341"/>
      <c r="F5" s="341"/>
      <c r="G5" s="341"/>
      <c r="H5" s="341"/>
      <c r="I5" s="341"/>
      <c r="J5" s="341"/>
      <c r="K5" s="341"/>
      <c r="L5" s="341"/>
      <c r="M5" s="341"/>
      <c r="N5" s="338"/>
    </row>
    <row r="6" spans="1:14" s="61" customFormat="1" ht="17.25" customHeight="1">
      <c r="A6" s="170">
        <f>Orçamento!C39</f>
        <v>6</v>
      </c>
      <c r="B6" s="99" t="str">
        <f>Orçamento!D39</f>
        <v>INSTALAÇÕES ELÉTRICAS - PRAÇA</v>
      </c>
      <c r="C6" s="66"/>
      <c r="D6" s="66"/>
      <c r="E6" s="66"/>
      <c r="F6" s="65"/>
      <c r="G6" s="151"/>
      <c r="H6" s="151"/>
      <c r="I6" s="151"/>
      <c r="J6" s="151"/>
      <c r="K6" s="151"/>
      <c r="L6" s="151"/>
      <c r="M6" s="151"/>
      <c r="N6" s="151"/>
    </row>
    <row r="7" spans="1:14" s="61" customFormat="1" ht="12.75" customHeight="1">
      <c r="A7" s="69" t="str">
        <f>Orçamento!C40</f>
        <v>6.1</v>
      </c>
      <c r="B7" s="174" t="str">
        <f>Orçamento!D40</f>
        <v>Conjunto ilum. tipo petala c/2 lamp. v. mercurio/poste de aço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62"/>
    </row>
    <row r="8" spans="1:14" s="61" customFormat="1" ht="13.5" customHeight="1">
      <c r="A8" s="71"/>
      <c r="B8" s="154"/>
      <c r="C8" s="154"/>
      <c r="D8" s="154"/>
      <c r="E8" s="154"/>
      <c r="F8" s="154"/>
      <c r="G8" s="154"/>
      <c r="H8" s="154"/>
      <c r="I8" s="154"/>
      <c r="J8" s="154"/>
      <c r="K8" s="154"/>
      <c r="L8" s="154"/>
      <c r="M8" s="154"/>
      <c r="N8" s="62"/>
    </row>
    <row r="9" spans="1:13" s="61" customFormat="1" ht="12.75">
      <c r="A9" s="67"/>
      <c r="B9" s="112" t="s">
        <v>48</v>
      </c>
      <c r="C9" s="113">
        <v>11</v>
      </c>
      <c r="D9" s="25" t="s">
        <v>15</v>
      </c>
      <c r="E9" s="60"/>
      <c r="F9" s="64"/>
      <c r="G9" s="59"/>
      <c r="H9" s="59"/>
      <c r="I9" s="59"/>
      <c r="J9" s="59"/>
      <c r="K9" s="59"/>
      <c r="L9" s="59"/>
      <c r="M9" s="59"/>
    </row>
    <row r="10" spans="1:13" s="62" customFormat="1" ht="12.75">
      <c r="A10" s="67"/>
      <c r="B10" s="32"/>
      <c r="C10" s="23"/>
      <c r="D10" s="23"/>
      <c r="E10" s="60"/>
      <c r="F10" s="64"/>
      <c r="G10" s="59"/>
      <c r="H10" s="59"/>
      <c r="I10" s="59"/>
      <c r="J10" s="59"/>
      <c r="K10" s="59"/>
      <c r="L10" s="59"/>
      <c r="M10" s="59"/>
    </row>
    <row r="11" spans="1:13" s="62" customFormat="1" ht="12.75">
      <c r="A11" s="71" t="str">
        <f>Orçamento!C41</f>
        <v>6.2</v>
      </c>
      <c r="B11" s="101" t="str">
        <f>Orçamento!D41</f>
        <v>Caixa em alvenaria de 60x60x60cm c/ tpo. concreto</v>
      </c>
      <c r="C11" s="23"/>
      <c r="D11" s="23"/>
      <c r="E11" s="60"/>
      <c r="F11" s="64"/>
      <c r="G11" s="59"/>
      <c r="H11" s="59"/>
      <c r="I11" s="59"/>
      <c r="J11" s="59"/>
      <c r="K11" s="59"/>
      <c r="L11" s="59"/>
      <c r="M11" s="59"/>
    </row>
    <row r="12" spans="1:13" s="62" customFormat="1" ht="12.75">
      <c r="A12" s="71"/>
      <c r="B12" s="101"/>
      <c r="C12" s="23"/>
      <c r="D12" s="23"/>
      <c r="E12" s="60"/>
      <c r="F12" s="64"/>
      <c r="G12" s="59"/>
      <c r="H12" s="59"/>
      <c r="I12" s="59"/>
      <c r="J12" s="59"/>
      <c r="K12" s="59"/>
      <c r="L12" s="59"/>
      <c r="M12" s="59"/>
    </row>
    <row r="13" spans="1:13" s="62" customFormat="1" ht="12.75">
      <c r="A13" s="153"/>
      <c r="B13" s="112" t="s">
        <v>48</v>
      </c>
      <c r="C13" s="113">
        <v>13</v>
      </c>
      <c r="D13" s="25" t="s">
        <v>15</v>
      </c>
      <c r="E13" s="23"/>
      <c r="F13" s="152"/>
      <c r="G13" s="33"/>
      <c r="H13" s="27"/>
      <c r="I13" s="33"/>
      <c r="J13" s="44"/>
      <c r="K13" s="152"/>
      <c r="L13" s="59"/>
      <c r="M13" s="59"/>
    </row>
    <row r="14" spans="1:13" s="62" customFormat="1" ht="16.5" customHeight="1">
      <c r="A14" s="159"/>
      <c r="B14" s="100"/>
      <c r="C14" s="23"/>
      <c r="D14" s="23"/>
      <c r="E14" s="23"/>
      <c r="F14" s="158"/>
      <c r="G14" s="33"/>
      <c r="H14" s="27"/>
      <c r="I14" s="33"/>
      <c r="J14" s="44"/>
      <c r="K14" s="158"/>
      <c r="L14" s="59"/>
      <c r="M14" s="59"/>
    </row>
    <row r="15" spans="1:13" s="62" customFormat="1" ht="12.75">
      <c r="A15" s="169" t="str">
        <f>Orçamento!C42</f>
        <v>6.3</v>
      </c>
      <c r="B15" s="101" t="str">
        <f>Orçamento!D42</f>
        <v>Rele fotoeletrico</v>
      </c>
      <c r="C15" s="23"/>
      <c r="D15" s="23"/>
      <c r="E15" s="60"/>
      <c r="F15" s="64"/>
      <c r="G15" s="59"/>
      <c r="H15" s="59"/>
      <c r="I15" s="59"/>
      <c r="J15" s="59"/>
      <c r="K15" s="59"/>
      <c r="L15" s="59"/>
      <c r="M15" s="59"/>
    </row>
    <row r="16" spans="1:13" s="62" customFormat="1" ht="16.5" customHeight="1">
      <c r="A16" s="159"/>
      <c r="B16" s="100"/>
      <c r="C16" s="23"/>
      <c r="D16" s="23"/>
      <c r="E16" s="23"/>
      <c r="F16" s="158"/>
      <c r="G16" s="33"/>
      <c r="H16" s="27"/>
      <c r="I16" s="33"/>
      <c r="J16" s="44"/>
      <c r="K16" s="158"/>
      <c r="L16" s="59"/>
      <c r="M16" s="59"/>
    </row>
    <row r="17" spans="1:13" s="61" customFormat="1" ht="12.75">
      <c r="A17" s="67"/>
      <c r="B17" s="112" t="s">
        <v>48</v>
      </c>
      <c r="C17" s="113">
        <v>11</v>
      </c>
      <c r="D17" s="25" t="s">
        <v>15</v>
      </c>
      <c r="E17" s="60"/>
      <c r="F17" s="64"/>
      <c r="G17" s="59"/>
      <c r="H17" s="59"/>
      <c r="I17" s="59"/>
      <c r="J17" s="59"/>
      <c r="K17" s="59"/>
      <c r="L17" s="59"/>
      <c r="M17" s="59"/>
    </row>
    <row r="18" spans="1:13" s="62" customFormat="1" ht="16.5" customHeight="1">
      <c r="A18" s="159"/>
      <c r="B18" s="100"/>
      <c r="C18" s="23"/>
      <c r="D18" s="23"/>
      <c r="E18" s="23"/>
      <c r="F18" s="158"/>
      <c r="G18" s="33"/>
      <c r="H18" s="27"/>
      <c r="I18" s="33"/>
      <c r="J18" s="44"/>
      <c r="K18" s="158"/>
      <c r="L18" s="59"/>
      <c r="M18" s="59"/>
    </row>
    <row r="19" spans="1:13" s="62" customFormat="1" ht="16.5" customHeight="1">
      <c r="A19" s="335" t="str">
        <f>Orçamento!C43</f>
        <v>6.4</v>
      </c>
      <c r="B19" s="101" t="str">
        <f>Orçamento!D43</f>
        <v>Eletroduto PVC de 1"</v>
      </c>
      <c r="C19" s="101"/>
      <c r="D19" s="23"/>
      <c r="E19" s="23"/>
      <c r="F19" s="158"/>
      <c r="G19" s="33"/>
      <c r="H19" s="27"/>
      <c r="I19" s="33"/>
      <c r="J19" s="44"/>
      <c r="K19" s="158"/>
      <c r="L19" s="59"/>
      <c r="M19" s="59"/>
    </row>
    <row r="20" spans="1:13" s="62" customFormat="1" ht="16.5" customHeight="1">
      <c r="A20" s="159"/>
      <c r="B20" s="100"/>
      <c r="C20" s="23"/>
      <c r="D20" s="23"/>
      <c r="E20" s="23"/>
      <c r="F20" s="158"/>
      <c r="G20" s="33"/>
      <c r="H20" s="27"/>
      <c r="I20" s="33"/>
      <c r="J20" s="44"/>
      <c r="K20" s="158"/>
      <c r="L20" s="59"/>
      <c r="M20" s="59"/>
    </row>
    <row r="21" spans="1:13" s="62" customFormat="1" ht="16.5" customHeight="1">
      <c r="A21" s="159"/>
      <c r="B21" s="112" t="s">
        <v>48</v>
      </c>
      <c r="C21" s="113">
        <v>100</v>
      </c>
      <c r="D21" s="25" t="s">
        <v>186</v>
      </c>
      <c r="E21" s="23"/>
      <c r="F21" s="158"/>
      <c r="G21" s="33"/>
      <c r="H21" s="27"/>
      <c r="I21" s="33"/>
      <c r="J21" s="44"/>
      <c r="K21" s="158"/>
      <c r="L21" s="59"/>
      <c r="M21" s="59"/>
    </row>
    <row r="22" spans="1:13" s="62" customFormat="1" ht="16.5" customHeight="1">
      <c r="A22" s="159"/>
      <c r="B22" s="100"/>
      <c r="C22" s="23"/>
      <c r="D22" s="23"/>
      <c r="E22" s="23"/>
      <c r="F22" s="158"/>
      <c r="G22" s="33"/>
      <c r="H22" s="27"/>
      <c r="I22" s="33"/>
      <c r="J22" s="44"/>
      <c r="K22" s="158"/>
      <c r="L22" s="59"/>
      <c r="M22" s="59"/>
    </row>
    <row r="23" spans="1:13" s="62" customFormat="1" ht="16.5" customHeight="1">
      <c r="A23" s="159"/>
      <c r="B23" s="100"/>
      <c r="C23" s="23"/>
      <c r="D23" s="23"/>
      <c r="E23" s="23"/>
      <c r="F23" s="158"/>
      <c r="G23" s="33"/>
      <c r="H23" s="27"/>
      <c r="I23" s="33"/>
      <c r="J23" s="44"/>
      <c r="K23" s="158"/>
      <c r="L23" s="59"/>
      <c r="M23" s="59"/>
    </row>
    <row r="24" spans="1:13" s="62" customFormat="1" ht="16.5" customHeight="1">
      <c r="A24" s="159"/>
      <c r="B24" s="100"/>
      <c r="C24" s="23"/>
      <c r="D24" s="23"/>
      <c r="E24" s="23"/>
      <c r="F24" s="158"/>
      <c r="G24" s="33"/>
      <c r="H24" s="27"/>
      <c r="I24" s="33"/>
      <c r="J24" s="44"/>
      <c r="K24" s="158"/>
      <c r="L24" s="59"/>
      <c r="M24" s="59"/>
    </row>
    <row r="25" spans="1:13" s="62" customFormat="1" ht="16.5" customHeight="1">
      <c r="A25" s="159"/>
      <c r="B25" s="100"/>
      <c r="C25" s="23"/>
      <c r="D25" s="23"/>
      <c r="E25" s="23"/>
      <c r="F25" s="158"/>
      <c r="G25" s="33"/>
      <c r="H25" s="27"/>
      <c r="I25" s="33"/>
      <c r="J25" s="44"/>
      <c r="K25" s="158"/>
      <c r="L25" s="59"/>
      <c r="M25" s="59"/>
    </row>
    <row r="26" spans="1:13" s="62" customFormat="1" ht="16.5" customHeight="1">
      <c r="A26" s="159"/>
      <c r="B26" s="100"/>
      <c r="C26" s="23"/>
      <c r="D26" s="23"/>
      <c r="E26" s="23"/>
      <c r="F26" s="158"/>
      <c r="G26" s="33"/>
      <c r="H26" s="27"/>
      <c r="I26" s="33"/>
      <c r="J26" s="44"/>
      <c r="K26" s="158"/>
      <c r="L26" s="59"/>
      <c r="M26" s="59"/>
    </row>
    <row r="27" spans="1:13" s="62" customFormat="1" ht="16.5" customHeight="1">
      <c r="A27" s="159"/>
      <c r="B27" s="100"/>
      <c r="C27" s="23"/>
      <c r="D27" s="23"/>
      <c r="E27" s="23"/>
      <c r="F27" s="158"/>
      <c r="G27" s="33"/>
      <c r="H27" s="27"/>
      <c r="I27" s="33"/>
      <c r="J27" s="44"/>
      <c r="K27" s="158"/>
      <c r="L27" s="59"/>
      <c r="M27" s="59"/>
    </row>
    <row r="28" spans="1:13" s="62" customFormat="1" ht="16.5" customHeight="1">
      <c r="A28" s="159"/>
      <c r="B28" s="100"/>
      <c r="C28" s="23"/>
      <c r="D28" s="23"/>
      <c r="E28" s="23"/>
      <c r="F28" s="158"/>
      <c r="G28" s="33"/>
      <c r="H28" s="27"/>
      <c r="I28" s="33"/>
      <c r="J28" s="44"/>
      <c r="K28" s="158"/>
      <c r="L28" s="59"/>
      <c r="M28" s="59"/>
    </row>
    <row r="29" spans="1:13" s="62" customFormat="1" ht="16.5" customHeight="1">
      <c r="A29" s="159"/>
      <c r="B29" s="100"/>
      <c r="C29" s="23"/>
      <c r="D29" s="23"/>
      <c r="E29" s="23"/>
      <c r="F29" s="158"/>
      <c r="G29" s="33"/>
      <c r="H29" s="27"/>
      <c r="I29" s="33"/>
      <c r="J29" s="44"/>
      <c r="K29" s="158"/>
      <c r="L29" s="59"/>
      <c r="M29" s="59"/>
    </row>
    <row r="30" spans="1:13" s="62" customFormat="1" ht="16.5" customHeight="1">
      <c r="A30" s="159"/>
      <c r="B30" s="100"/>
      <c r="C30" s="23"/>
      <c r="D30" s="23"/>
      <c r="E30" s="23"/>
      <c r="F30" s="158"/>
      <c r="G30" s="33"/>
      <c r="H30" s="27"/>
      <c r="I30" s="33"/>
      <c r="J30" s="44"/>
      <c r="K30" s="158"/>
      <c r="L30" s="59"/>
      <c r="M30" s="59"/>
    </row>
    <row r="31" spans="1:13" s="62" customFormat="1" ht="16.5" customHeight="1">
      <c r="A31" s="159"/>
      <c r="B31" s="100"/>
      <c r="C31" s="23"/>
      <c r="D31" s="23"/>
      <c r="E31" s="23"/>
      <c r="F31" s="158"/>
      <c r="G31" s="33"/>
      <c r="H31" s="27"/>
      <c r="I31" s="33"/>
      <c r="J31" s="44"/>
      <c r="K31" s="158"/>
      <c r="L31" s="59"/>
      <c r="M31" s="59"/>
    </row>
    <row r="32" spans="1:13" s="62" customFormat="1" ht="16.5" customHeight="1">
      <c r="A32" s="159"/>
      <c r="B32" s="100"/>
      <c r="C32" s="23"/>
      <c r="D32" s="23"/>
      <c r="E32" s="23"/>
      <c r="F32" s="158"/>
      <c r="G32" s="33"/>
      <c r="H32" s="27"/>
      <c r="I32" s="33"/>
      <c r="J32" s="44"/>
      <c r="K32" s="158"/>
      <c r="L32" s="59"/>
      <c r="M32" s="59"/>
    </row>
    <row r="33" spans="1:13" s="62" customFormat="1" ht="16.5" customHeight="1">
      <c r="A33" s="159"/>
      <c r="B33" s="100"/>
      <c r="C33" s="23"/>
      <c r="D33" s="23"/>
      <c r="E33" s="23"/>
      <c r="F33" s="158"/>
      <c r="G33" s="33"/>
      <c r="H33" s="27"/>
      <c r="I33" s="33"/>
      <c r="J33" s="44"/>
      <c r="K33" s="158"/>
      <c r="L33" s="59"/>
      <c r="M33" s="59"/>
    </row>
    <row r="34" spans="1:13" s="62" customFormat="1" ht="16.5" customHeight="1">
      <c r="A34" s="159"/>
      <c r="B34" s="100"/>
      <c r="C34" s="23"/>
      <c r="D34" s="23"/>
      <c r="E34" s="23"/>
      <c r="F34" s="158"/>
      <c r="G34" s="33"/>
      <c r="H34" s="27"/>
      <c r="I34" s="33"/>
      <c r="J34" s="44"/>
      <c r="K34" s="158"/>
      <c r="L34" s="59"/>
      <c r="M34" s="59"/>
    </row>
    <row r="35" spans="1:13" s="62" customFormat="1" ht="16.5" customHeight="1">
      <c r="A35" s="159"/>
      <c r="B35" s="100"/>
      <c r="C35" s="23"/>
      <c r="D35" s="23"/>
      <c r="E35" s="23"/>
      <c r="F35" s="158"/>
      <c r="G35" s="33"/>
      <c r="H35" s="27"/>
      <c r="I35" s="33"/>
      <c r="J35" s="44"/>
      <c r="K35" s="158"/>
      <c r="L35" s="59"/>
      <c r="M35" s="59"/>
    </row>
    <row r="36" spans="1:13" s="62" customFormat="1" ht="12.75">
      <c r="A36" s="159"/>
      <c r="B36" s="159"/>
      <c r="C36" s="23"/>
      <c r="D36" s="23"/>
      <c r="E36" s="23"/>
      <c r="F36" s="158"/>
      <c r="G36" s="33"/>
      <c r="H36" s="27"/>
      <c r="I36" s="33"/>
      <c r="J36" s="44"/>
      <c r="K36" s="158"/>
      <c r="L36" s="59"/>
      <c r="M36" s="59"/>
    </row>
    <row r="37" spans="1:13" s="61" customFormat="1" ht="12.75">
      <c r="A37" s="59"/>
      <c r="B37" s="59"/>
      <c r="C37" s="60"/>
      <c r="D37" s="60"/>
      <c r="E37" s="60"/>
      <c r="F37" s="59"/>
      <c r="G37" s="59"/>
      <c r="H37" s="59"/>
      <c r="I37" s="59"/>
      <c r="J37" s="59"/>
      <c r="K37" s="59"/>
      <c r="L37" s="59"/>
      <c r="M37" s="59"/>
    </row>
    <row r="38" spans="1:13" s="61" customFormat="1" ht="12.75">
      <c r="A38" s="59"/>
      <c r="B38" s="59"/>
      <c r="C38" s="60"/>
      <c r="D38" s="60"/>
      <c r="E38" s="60"/>
      <c r="F38" s="59"/>
      <c r="G38" s="59"/>
      <c r="H38" s="59"/>
      <c r="I38" s="59"/>
      <c r="J38" s="59"/>
      <c r="K38" s="59"/>
      <c r="L38" s="59"/>
      <c r="M38" s="59"/>
    </row>
    <row r="39" spans="3:13" s="61" customFormat="1" ht="12.75">
      <c r="C39" s="63"/>
      <c r="D39" s="63"/>
      <c r="E39" s="63"/>
      <c r="K39" s="59"/>
      <c r="L39" s="59"/>
      <c r="M39" s="59"/>
    </row>
    <row r="40" spans="3:13" s="61" customFormat="1" ht="12.75">
      <c r="C40" s="63"/>
      <c r="D40" s="63"/>
      <c r="E40" s="63"/>
      <c r="K40" s="59"/>
      <c r="L40" s="59"/>
      <c r="M40" s="59"/>
    </row>
    <row r="41" spans="3:5" s="61" customFormat="1" ht="12.75">
      <c r="C41" s="63"/>
      <c r="D41" s="63"/>
      <c r="E41" s="63"/>
    </row>
    <row r="42" spans="3:5" s="61" customFormat="1" ht="12.75">
      <c r="C42" s="63"/>
      <c r="D42" s="63"/>
      <c r="E42" s="63"/>
    </row>
    <row r="43" spans="3:5" s="61" customFormat="1" ht="12.75">
      <c r="C43" s="63"/>
      <c r="D43" s="63"/>
      <c r="E43" s="63"/>
    </row>
    <row r="44" spans="3:5" s="61" customFormat="1" ht="12.75">
      <c r="C44" s="63"/>
      <c r="D44" s="63"/>
      <c r="E44" s="63"/>
    </row>
    <row r="45" spans="3:5" s="61" customFormat="1" ht="12.75">
      <c r="C45" s="63"/>
      <c r="D45" s="63"/>
      <c r="E45" s="63"/>
    </row>
    <row r="46" spans="3:5" s="61" customFormat="1" ht="12.75">
      <c r="C46" s="63"/>
      <c r="D46" s="63"/>
      <c r="E46" s="63"/>
    </row>
  </sheetData>
  <mergeCells count="3">
    <mergeCell ref="A2:I2"/>
    <mergeCell ref="A3:I3"/>
    <mergeCell ref="A4:I4"/>
  </mergeCells>
  <printOptions/>
  <pageMargins left="0.511811024" right="0.511811024" top="0.787401575" bottom="0.787401575" header="0.31496062" footer="0.31496062"/>
  <pageSetup fitToWidth="0" fitToHeight="1" horizontalDpi="1200" verticalDpi="1200" orientation="portrait" paperSize="9" r:id="rId1"/>
  <rowBreaks count="1" manualBreakCount="1">
    <brk id="36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2"/>
  <sheetViews>
    <sheetView view="pageBreakPreview" zoomScale="115" zoomScaleSheetLayoutView="115" workbookViewId="0" topLeftCell="A1">
      <selection activeCell="D13" sqref="D13"/>
    </sheetView>
  </sheetViews>
  <sheetFormatPr defaultColWidth="9.140625" defaultRowHeight="15"/>
  <cols>
    <col min="1" max="1" width="8.7109375" style="236" customWidth="1"/>
    <col min="2" max="2" width="10.421875" style="188" bestFit="1" customWidth="1"/>
    <col min="3" max="3" width="7.00390625" style="237" bestFit="1" customWidth="1"/>
    <col min="4" max="4" width="66.7109375" style="238" customWidth="1"/>
    <col min="5" max="5" width="6.140625" style="238" customWidth="1"/>
    <col min="6" max="6" width="11.140625" style="239" bestFit="1" customWidth="1"/>
    <col min="7" max="7" width="14.8515625" style="240" bestFit="1" customWidth="1"/>
    <col min="8" max="8" width="13.7109375" style="240" bestFit="1" customWidth="1"/>
    <col min="9" max="9" width="17.7109375" style="240" bestFit="1" customWidth="1"/>
    <col min="10" max="10" width="16.421875" style="238" customWidth="1"/>
    <col min="11" max="11" width="14.421875" style="3" customWidth="1"/>
    <col min="12" max="12" width="11.8515625" style="3" bestFit="1" customWidth="1"/>
    <col min="13" max="13" width="14.00390625" style="3" bestFit="1" customWidth="1"/>
    <col min="14" max="16384" width="9.140625" style="3" customWidth="1"/>
  </cols>
  <sheetData>
    <row r="1" spans="1:10" ht="15.75">
      <c r="A1" s="193" t="s">
        <v>95</v>
      </c>
      <c r="B1" s="181"/>
      <c r="C1" s="194"/>
      <c r="D1" s="194"/>
      <c r="E1" s="10"/>
      <c r="F1" s="11"/>
      <c r="G1" s="104"/>
      <c r="H1" s="104"/>
      <c r="I1" s="140"/>
      <c r="J1" s="347"/>
    </row>
    <row r="2" spans="1:10" ht="15" customHeight="1">
      <c r="A2" s="369" t="s">
        <v>127</v>
      </c>
      <c r="B2" s="370"/>
      <c r="C2" s="370"/>
      <c r="D2" s="370"/>
      <c r="E2" s="6"/>
      <c r="F2" s="7"/>
      <c r="G2" s="105"/>
      <c r="H2" s="105"/>
      <c r="I2" s="141"/>
      <c r="J2" s="347"/>
    </row>
    <row r="3" spans="1:10" ht="15.75">
      <c r="A3" s="192" t="s">
        <v>128</v>
      </c>
      <c r="B3" s="89"/>
      <c r="C3" s="195"/>
      <c r="D3" s="195"/>
      <c r="E3" s="8"/>
      <c r="F3" s="9"/>
      <c r="G3" s="106"/>
      <c r="H3" s="106"/>
      <c r="I3" s="141"/>
      <c r="J3" s="347"/>
    </row>
    <row r="4" spans="1:10" ht="15.75">
      <c r="A4" s="190" t="s">
        <v>21</v>
      </c>
      <c r="B4" s="182"/>
      <c r="C4" s="195"/>
      <c r="D4" s="195"/>
      <c r="E4" s="196"/>
      <c r="F4" s="197"/>
      <c r="G4" s="198"/>
      <c r="H4" s="198"/>
      <c r="I4" s="141"/>
      <c r="J4" s="347"/>
    </row>
    <row r="5" spans="1:10" ht="15.75">
      <c r="A5" s="91" t="s">
        <v>109</v>
      </c>
      <c r="B5" s="182"/>
      <c r="C5" s="195"/>
      <c r="D5" s="195"/>
      <c r="E5" s="196"/>
      <c r="F5" s="197"/>
      <c r="G5" s="198"/>
      <c r="H5" s="198"/>
      <c r="I5" s="141"/>
      <c r="J5" s="347"/>
    </row>
    <row r="6" spans="1:10" ht="15.75">
      <c r="A6" s="336" t="s">
        <v>218</v>
      </c>
      <c r="B6" s="334"/>
      <c r="C6" s="195"/>
      <c r="D6" s="195"/>
      <c r="E6" s="196"/>
      <c r="F6" s="197"/>
      <c r="G6" s="198"/>
      <c r="H6" s="198"/>
      <c r="I6" s="141"/>
      <c r="J6" s="347">
        <v>1.2882</v>
      </c>
    </row>
    <row r="7" spans="1:13" s="2" customFormat="1" ht="26.25" thickBot="1">
      <c r="A7" s="114" t="s">
        <v>10</v>
      </c>
      <c r="B7" s="119" t="s">
        <v>11</v>
      </c>
      <c r="C7" s="115" t="s">
        <v>0</v>
      </c>
      <c r="D7" s="115" t="s">
        <v>1</v>
      </c>
      <c r="E7" s="247" t="s">
        <v>2</v>
      </c>
      <c r="F7" s="248" t="s">
        <v>3</v>
      </c>
      <c r="G7" s="246" t="s">
        <v>12</v>
      </c>
      <c r="H7" s="246" t="s">
        <v>13</v>
      </c>
      <c r="I7" s="246" t="s">
        <v>14</v>
      </c>
      <c r="J7" s="122" t="s">
        <v>67</v>
      </c>
      <c r="K7" s="1"/>
      <c r="L7" s="1"/>
      <c r="M7" s="1"/>
    </row>
    <row r="8" spans="1:10" s="12" customFormat="1" ht="15">
      <c r="A8" s="114"/>
      <c r="B8" s="115"/>
      <c r="C8" s="115">
        <v>1</v>
      </c>
      <c r="D8" s="116" t="s">
        <v>106</v>
      </c>
      <c r="E8" s="115"/>
      <c r="F8" s="118"/>
      <c r="G8" s="117"/>
      <c r="H8" s="117"/>
      <c r="I8" s="117">
        <f>SUM(I9:I12)</f>
        <v>26237.398041599998</v>
      </c>
      <c r="J8" s="371">
        <f>I8/I$46</f>
        <v>0.12913084119690238</v>
      </c>
    </row>
    <row r="9" spans="1:10" s="13" customFormat="1" ht="21.75" customHeight="1">
      <c r="A9" s="95" t="s">
        <v>65</v>
      </c>
      <c r="B9" s="183" t="s">
        <v>66</v>
      </c>
      <c r="C9" s="186" t="s">
        <v>4</v>
      </c>
      <c r="D9" s="199" t="s">
        <v>64</v>
      </c>
      <c r="E9" s="186" t="s">
        <v>6</v>
      </c>
      <c r="F9" s="124">
        <f>'SER.PRE.1.0'!C9</f>
        <v>6</v>
      </c>
      <c r="G9" s="200">
        <v>325.77</v>
      </c>
      <c r="H9" s="201">
        <f>G9*$J$6</f>
        <v>419.656914</v>
      </c>
      <c r="I9" s="202">
        <f>H9*F9</f>
        <v>2517.941484</v>
      </c>
      <c r="J9" s="372"/>
    </row>
    <row r="10" spans="1:10" s="13" customFormat="1" ht="14.25" customHeight="1">
      <c r="A10" s="93" t="s">
        <v>65</v>
      </c>
      <c r="B10" s="184" t="s">
        <v>107</v>
      </c>
      <c r="C10" s="203" t="s">
        <v>26</v>
      </c>
      <c r="D10" s="147" t="s">
        <v>108</v>
      </c>
      <c r="E10" s="203" t="s">
        <v>6</v>
      </c>
      <c r="F10" s="204">
        <f>'SER.PRE.1.0'!C17</f>
        <v>858.2</v>
      </c>
      <c r="G10" s="205">
        <v>3.49</v>
      </c>
      <c r="H10" s="206">
        <f>G10*$J$6</f>
        <v>4.495818000000001</v>
      </c>
      <c r="I10" s="207">
        <f>H10*F10</f>
        <v>3858.3110076000007</v>
      </c>
      <c r="J10" s="372"/>
    </row>
    <row r="11" spans="1:10" s="13" customFormat="1" ht="15" customHeight="1">
      <c r="A11" s="93" t="s">
        <v>65</v>
      </c>
      <c r="B11" s="184" t="s">
        <v>69</v>
      </c>
      <c r="C11" s="203" t="s">
        <v>59</v>
      </c>
      <c r="D11" s="147" t="s">
        <v>68</v>
      </c>
      <c r="E11" s="203" t="s">
        <v>6</v>
      </c>
      <c r="F11" s="204">
        <f>'SER.PRE.1.0'!C23</f>
        <v>12</v>
      </c>
      <c r="G11" s="205">
        <v>382</v>
      </c>
      <c r="H11" s="206">
        <f>G11*$J$6</f>
        <v>492.0924</v>
      </c>
      <c r="I11" s="207">
        <f>H11*F11</f>
        <v>5905.1088</v>
      </c>
      <c r="J11" s="372"/>
    </row>
    <row r="12" spans="1:10" s="13" customFormat="1" ht="15.75" customHeight="1" thickBot="1">
      <c r="A12" s="93" t="s">
        <v>65</v>
      </c>
      <c r="B12" s="184" t="s">
        <v>192</v>
      </c>
      <c r="C12" s="203" t="s">
        <v>190</v>
      </c>
      <c r="D12" s="148" t="s">
        <v>189</v>
      </c>
      <c r="E12" s="203" t="s">
        <v>191</v>
      </c>
      <c r="F12" s="204">
        <f>'SER.PRE.1.0'!C27</f>
        <v>1</v>
      </c>
      <c r="G12" s="205">
        <v>10833.75</v>
      </c>
      <c r="H12" s="206">
        <f>G12*$J$6</f>
        <v>13956.03675</v>
      </c>
      <c r="I12" s="207">
        <f>H12*F12</f>
        <v>13956.03675</v>
      </c>
      <c r="J12" s="382"/>
    </row>
    <row r="13" spans="1:10" s="13" customFormat="1" ht="15.75" customHeight="1">
      <c r="A13" s="114"/>
      <c r="B13" s="115"/>
      <c r="C13" s="115">
        <v>2</v>
      </c>
      <c r="D13" s="116" t="s">
        <v>195</v>
      </c>
      <c r="E13" s="116"/>
      <c r="F13" s="118"/>
      <c r="G13" s="117"/>
      <c r="H13" s="117"/>
      <c r="I13" s="117">
        <f>SUM(I14:I15)</f>
        <v>38015.29728</v>
      </c>
      <c r="J13" s="371">
        <f>I13/I46</f>
        <v>0.18709733748496957</v>
      </c>
    </row>
    <row r="14" spans="1:10" s="13" customFormat="1" ht="25.5">
      <c r="A14" s="93" t="s">
        <v>16</v>
      </c>
      <c r="B14" s="184" t="s">
        <v>194</v>
      </c>
      <c r="C14" s="203" t="s">
        <v>17</v>
      </c>
      <c r="D14" s="148" t="s">
        <v>193</v>
      </c>
      <c r="E14" s="203" t="s">
        <v>196</v>
      </c>
      <c r="F14" s="204">
        <f>'ADMINISTRAÇÃO. 2.0'!C11</f>
        <v>160</v>
      </c>
      <c r="G14" s="205">
        <v>116.2</v>
      </c>
      <c r="H14" s="206">
        <f>G14*$J$6</f>
        <v>149.68884</v>
      </c>
      <c r="I14" s="207">
        <f>H14*F14</f>
        <v>23950.2144</v>
      </c>
      <c r="J14" s="372"/>
    </row>
    <row r="15" spans="1:10" s="13" customFormat="1" ht="15.75" customHeight="1" thickBot="1">
      <c r="A15" s="93" t="s">
        <v>16</v>
      </c>
      <c r="B15" s="184" t="s">
        <v>197</v>
      </c>
      <c r="C15" s="203" t="s">
        <v>119</v>
      </c>
      <c r="D15" s="148" t="s">
        <v>198</v>
      </c>
      <c r="E15" s="203" t="s">
        <v>196</v>
      </c>
      <c r="F15" s="204">
        <f>'ADMINISTRAÇÃO. 2.0'!C19</f>
        <v>640</v>
      </c>
      <c r="G15" s="205">
        <v>17.06</v>
      </c>
      <c r="H15" s="206">
        <f aca="true" t="shared" si="0" ref="H15">G15*$J$6</f>
        <v>21.976692</v>
      </c>
      <c r="I15" s="207">
        <f aca="true" t="shared" si="1" ref="I15">H15*F15</f>
        <v>14065.08288</v>
      </c>
      <c r="J15" s="382"/>
    </row>
    <row r="16" spans="1:10" s="13" customFormat="1" ht="15" customHeight="1">
      <c r="A16" s="114"/>
      <c r="B16" s="115"/>
      <c r="C16" s="115">
        <v>3</v>
      </c>
      <c r="D16" s="116" t="s">
        <v>41</v>
      </c>
      <c r="E16" s="116"/>
      <c r="F16" s="118"/>
      <c r="G16" s="117"/>
      <c r="H16" s="117"/>
      <c r="I16" s="117">
        <f>SUM(I17:I18)</f>
        <v>39934.785100440015</v>
      </c>
      <c r="J16" s="373">
        <f>I16/I$46</f>
        <v>0.19654435187746505</v>
      </c>
    </row>
    <row r="17" spans="1:10" ht="14.25" customHeight="1">
      <c r="A17" s="94" t="s">
        <v>65</v>
      </c>
      <c r="B17" s="185" t="s">
        <v>72</v>
      </c>
      <c r="C17" s="187" t="s">
        <v>42</v>
      </c>
      <c r="D17" s="148" t="s">
        <v>73</v>
      </c>
      <c r="E17" s="187" t="s">
        <v>6</v>
      </c>
      <c r="F17" s="208">
        <f>'PAV.3.0'!D19</f>
        <v>364.7800000000001</v>
      </c>
      <c r="G17" s="209">
        <v>80.65</v>
      </c>
      <c r="H17" s="210">
        <f>G17*$J$6</f>
        <v>103.89333</v>
      </c>
      <c r="I17" s="211">
        <f aca="true" t="shared" si="2" ref="I17:I22">H17*F17</f>
        <v>37898.208917400014</v>
      </c>
      <c r="J17" s="375"/>
    </row>
    <row r="18" spans="1:10" ht="15.75" customHeight="1" thickBot="1">
      <c r="A18" s="94" t="s">
        <v>65</v>
      </c>
      <c r="B18" s="185" t="s">
        <v>120</v>
      </c>
      <c r="C18" s="187" t="s">
        <v>86</v>
      </c>
      <c r="D18" s="148" t="s">
        <v>121</v>
      </c>
      <c r="E18" s="187" t="s">
        <v>6</v>
      </c>
      <c r="F18" s="208">
        <f>'PAV.3.0'!E37</f>
        <v>13.440000000000001</v>
      </c>
      <c r="G18" s="209">
        <v>117.63</v>
      </c>
      <c r="H18" s="210">
        <f>G18*$J$6</f>
        <v>151.530966</v>
      </c>
      <c r="I18" s="211">
        <f aca="true" t="shared" si="3" ref="I18">H18*F18</f>
        <v>2036.5761830400004</v>
      </c>
      <c r="J18" s="374"/>
    </row>
    <row r="19" spans="1:10" s="13" customFormat="1" ht="15">
      <c r="A19" s="114"/>
      <c r="B19" s="115"/>
      <c r="C19" s="115">
        <v>4</v>
      </c>
      <c r="D19" s="116" t="s">
        <v>40</v>
      </c>
      <c r="E19" s="115"/>
      <c r="F19" s="212"/>
      <c r="G19" s="117"/>
      <c r="H19" s="117"/>
      <c r="I19" s="117">
        <f>SUM(I20:I29)</f>
        <v>40981.83187379999</v>
      </c>
      <c r="J19" s="371">
        <f>I19/I$46</f>
        <v>0.20169753171649116</v>
      </c>
    </row>
    <row r="20" spans="1:17" ht="15" customHeight="1">
      <c r="A20" s="95" t="s">
        <v>65</v>
      </c>
      <c r="B20" s="77">
        <v>260168</v>
      </c>
      <c r="C20" s="186" t="s">
        <v>36</v>
      </c>
      <c r="D20" s="78" t="s">
        <v>74</v>
      </c>
      <c r="E20" s="186" t="s">
        <v>6</v>
      </c>
      <c r="F20" s="124">
        <f>'URB. 4.0'!D15</f>
        <v>493.41999999999996</v>
      </c>
      <c r="G20" s="213">
        <v>22.95</v>
      </c>
      <c r="H20" s="214">
        <f>G20*$J$6</f>
        <v>29.56419</v>
      </c>
      <c r="I20" s="215">
        <f t="shared" si="2"/>
        <v>14587.562629799999</v>
      </c>
      <c r="J20" s="372"/>
      <c r="K20" s="13"/>
      <c r="L20" s="13"/>
      <c r="M20" s="13"/>
      <c r="N20" s="13"/>
      <c r="O20" s="13"/>
      <c r="P20" s="13"/>
      <c r="Q20" s="13"/>
    </row>
    <row r="21" spans="1:17" s="168" customFormat="1" ht="25.5">
      <c r="A21" s="163" t="s">
        <v>16</v>
      </c>
      <c r="B21" s="164" t="s">
        <v>97</v>
      </c>
      <c r="C21" s="186" t="s">
        <v>88</v>
      </c>
      <c r="D21" s="165" t="s">
        <v>96</v>
      </c>
      <c r="E21" s="166" t="s">
        <v>15</v>
      </c>
      <c r="F21" s="124">
        <f>'URB. 4.0'!D19</f>
        <v>22</v>
      </c>
      <c r="G21" s="218">
        <v>133.09</v>
      </c>
      <c r="H21" s="216">
        <f>G21*$J$6</f>
        <v>171.446538</v>
      </c>
      <c r="I21" s="217">
        <f t="shared" si="2"/>
        <v>3771.823836</v>
      </c>
      <c r="J21" s="372"/>
      <c r="K21" s="167"/>
      <c r="L21" s="167"/>
      <c r="M21" s="167"/>
      <c r="N21" s="167"/>
      <c r="O21" s="167"/>
      <c r="P21" s="167"/>
      <c r="Q21" s="167"/>
    </row>
    <row r="22" spans="1:13" ht="26.25" customHeight="1">
      <c r="A22" s="93" t="s">
        <v>16</v>
      </c>
      <c r="B22" s="191">
        <v>85178</v>
      </c>
      <c r="C22" s="186" t="s">
        <v>199</v>
      </c>
      <c r="D22" s="57" t="s">
        <v>39</v>
      </c>
      <c r="E22" s="88" t="s">
        <v>15</v>
      </c>
      <c r="F22" s="124">
        <f>'URB. 4.0'!D24</f>
        <v>194</v>
      </c>
      <c r="G22" s="218">
        <v>60.72</v>
      </c>
      <c r="H22" s="218">
        <f>G22*$J$6</f>
        <v>78.219504</v>
      </c>
      <c r="I22" s="219">
        <f t="shared" si="2"/>
        <v>15174.583776</v>
      </c>
      <c r="J22" s="372"/>
      <c r="K22" s="86"/>
      <c r="L22" s="86"/>
      <c r="M22" s="86"/>
    </row>
    <row r="23" spans="1:12" ht="25.5" customHeight="1">
      <c r="A23" s="93" t="s">
        <v>65</v>
      </c>
      <c r="B23" s="337">
        <v>251511</v>
      </c>
      <c r="C23" s="186" t="s">
        <v>200</v>
      </c>
      <c r="D23" s="220" t="s">
        <v>187</v>
      </c>
      <c r="E23" s="221" t="s">
        <v>15</v>
      </c>
      <c r="F23" s="222">
        <f>'URB. 4.0'!D28</f>
        <v>8</v>
      </c>
      <c r="G23" s="107">
        <v>242.97</v>
      </c>
      <c r="H23" s="205">
        <f>G23*$J$6</f>
        <v>312.993954</v>
      </c>
      <c r="I23" s="223">
        <f>H23*F23</f>
        <v>2503.951632</v>
      </c>
      <c r="J23" s="372"/>
      <c r="K23" s="87"/>
      <c r="L23" s="87"/>
    </row>
    <row r="24" spans="1:10" s="13" customFormat="1" ht="16.5" customHeight="1">
      <c r="A24" s="96"/>
      <c r="B24" s="80"/>
      <c r="C24" s="81" t="s">
        <v>201</v>
      </c>
      <c r="D24" s="85" t="s">
        <v>56</v>
      </c>
      <c r="E24" s="82"/>
      <c r="F24" s="224"/>
      <c r="G24" s="108"/>
      <c r="H24" s="137"/>
      <c r="I24" s="225"/>
      <c r="J24" s="372"/>
    </row>
    <row r="25" spans="1:10" s="13" customFormat="1" ht="24.75" customHeight="1">
      <c r="A25" s="94" t="s">
        <v>65</v>
      </c>
      <c r="B25" s="186" t="s">
        <v>78</v>
      </c>
      <c r="C25" s="186" t="s">
        <v>202</v>
      </c>
      <c r="D25" s="149" t="s">
        <v>79</v>
      </c>
      <c r="E25" s="79" t="s">
        <v>7</v>
      </c>
      <c r="F25" s="124">
        <f>'URB. 4.0'!C36</f>
        <v>1.92</v>
      </c>
      <c r="G25" s="109">
        <v>33.96</v>
      </c>
      <c r="H25" s="272">
        <f>ROUND(G25*$J$6,2)</f>
        <v>43.75</v>
      </c>
      <c r="I25" s="142">
        <f aca="true" t="shared" si="4" ref="I25">ROUND(H25*F25,2)</f>
        <v>84</v>
      </c>
      <c r="J25" s="372"/>
    </row>
    <row r="26" spans="1:10" s="13" customFormat="1" ht="27.75" customHeight="1">
      <c r="A26" s="94" t="s">
        <v>65</v>
      </c>
      <c r="B26" s="186" t="s">
        <v>80</v>
      </c>
      <c r="C26" s="186" t="s">
        <v>203</v>
      </c>
      <c r="D26" s="26" t="s">
        <v>81</v>
      </c>
      <c r="E26" s="52" t="s">
        <v>6</v>
      </c>
      <c r="F26" s="124">
        <f>'URB. 4.0'!C43</f>
        <v>3.84</v>
      </c>
      <c r="G26" s="103">
        <v>45.69</v>
      </c>
      <c r="H26" s="272">
        <f aca="true" t="shared" si="5" ref="H26:H29">ROUND(G26*$J$6,2)</f>
        <v>58.86</v>
      </c>
      <c r="I26" s="143">
        <f>ROUND(H26*F26,2)</f>
        <v>226.02</v>
      </c>
      <c r="J26" s="372"/>
    </row>
    <row r="27" spans="1:10" s="13" customFormat="1" ht="21.75" customHeight="1">
      <c r="A27" s="93" t="s">
        <v>65</v>
      </c>
      <c r="B27" s="186" t="s">
        <v>76</v>
      </c>
      <c r="C27" s="186" t="s">
        <v>204</v>
      </c>
      <c r="D27" s="147" t="s">
        <v>77</v>
      </c>
      <c r="E27" s="84" t="s">
        <v>7</v>
      </c>
      <c r="F27" s="222">
        <f>'URB. 4.0'!C50</f>
        <v>0.19</v>
      </c>
      <c r="G27" s="107">
        <v>410.96</v>
      </c>
      <c r="H27" s="272">
        <f t="shared" si="5"/>
        <v>529.4</v>
      </c>
      <c r="I27" s="144">
        <f>ROUND(H27*F27,2)</f>
        <v>100.59</v>
      </c>
      <c r="J27" s="372"/>
    </row>
    <row r="28" spans="1:10" s="13" customFormat="1" ht="17.25" customHeight="1">
      <c r="A28" s="97"/>
      <c r="B28" s="186"/>
      <c r="C28" s="81" t="s">
        <v>205</v>
      </c>
      <c r="D28" s="85" t="s">
        <v>91</v>
      </c>
      <c r="E28" s="81"/>
      <c r="F28" s="224"/>
      <c r="G28" s="110"/>
      <c r="H28" s="139"/>
      <c r="I28" s="227"/>
      <c r="J28" s="372"/>
    </row>
    <row r="29" spans="1:13" s="13" customFormat="1" ht="30.75" customHeight="1" thickBot="1">
      <c r="A29" s="94" t="s">
        <v>65</v>
      </c>
      <c r="B29" s="186" t="s">
        <v>89</v>
      </c>
      <c r="C29" s="186" t="s">
        <v>206</v>
      </c>
      <c r="D29" s="149" t="s">
        <v>90</v>
      </c>
      <c r="E29" s="88" t="s">
        <v>15</v>
      </c>
      <c r="F29" s="124">
        <f>'URB. 4.0'!C56</f>
        <v>15</v>
      </c>
      <c r="G29" s="109">
        <v>234.61</v>
      </c>
      <c r="H29" s="138">
        <f t="shared" si="5"/>
        <v>302.22</v>
      </c>
      <c r="I29" s="142">
        <f aca="true" t="shared" si="6" ref="I29">ROUND(H29*F29,2)</f>
        <v>4533.3</v>
      </c>
      <c r="J29" s="372"/>
      <c r="M29" s="128"/>
    </row>
    <row r="30" spans="1:10" s="13" customFormat="1" ht="15">
      <c r="A30" s="114"/>
      <c r="B30" s="115"/>
      <c r="C30" s="115">
        <v>5</v>
      </c>
      <c r="D30" s="116" t="s">
        <v>134</v>
      </c>
      <c r="E30" s="115"/>
      <c r="F30" s="212"/>
      <c r="G30" s="117"/>
      <c r="H30" s="117"/>
      <c r="I30" s="117">
        <f>SUM(I31:I38)</f>
        <v>17740.4</v>
      </c>
      <c r="J30" s="331"/>
    </row>
    <row r="31" spans="1:10" s="278" customFormat="1" ht="19.5" customHeight="1">
      <c r="A31" s="273"/>
      <c r="B31" s="187"/>
      <c r="C31" s="274" t="s">
        <v>37</v>
      </c>
      <c r="D31" s="275" t="s">
        <v>136</v>
      </c>
      <c r="E31" s="276"/>
      <c r="F31" s="276"/>
      <c r="G31" s="276"/>
      <c r="H31" s="277"/>
      <c r="I31" s="324"/>
      <c r="J31" s="332"/>
    </row>
    <row r="32" spans="1:10" s="278" customFormat="1" ht="19.5" customHeight="1">
      <c r="A32" s="94" t="s">
        <v>65</v>
      </c>
      <c r="B32" s="187" t="s">
        <v>78</v>
      </c>
      <c r="C32" s="187" t="s">
        <v>207</v>
      </c>
      <c r="D32" s="148" t="s">
        <v>79</v>
      </c>
      <c r="E32" s="52" t="s">
        <v>7</v>
      </c>
      <c r="F32" s="208">
        <f>'PLAY. 5.0 '!C39</f>
        <v>0.74</v>
      </c>
      <c r="G32" s="103">
        <v>33.96</v>
      </c>
      <c r="H32" s="272">
        <f>ROUND(G32*$J$6,2)</f>
        <v>43.75</v>
      </c>
      <c r="I32" s="325">
        <f aca="true" t="shared" si="7" ref="I32">ROUND(H32*F32,2)</f>
        <v>32.38</v>
      </c>
      <c r="J32" s="332"/>
    </row>
    <row r="33" spans="1:10" s="278" customFormat="1" ht="31.5" customHeight="1">
      <c r="A33" s="94" t="s">
        <v>65</v>
      </c>
      <c r="B33" s="187" t="s">
        <v>80</v>
      </c>
      <c r="C33" s="187" t="s">
        <v>208</v>
      </c>
      <c r="D33" s="26" t="s">
        <v>81</v>
      </c>
      <c r="E33" s="52" t="s">
        <v>6</v>
      </c>
      <c r="F33" s="208">
        <f>'PLAY. 5.0 '!C73</f>
        <v>12.48</v>
      </c>
      <c r="G33" s="103">
        <v>45.69</v>
      </c>
      <c r="H33" s="272">
        <f aca="true" t="shared" si="8" ref="H33:H38">ROUND(G33*$J$6,2)</f>
        <v>58.86</v>
      </c>
      <c r="I33" s="326">
        <f>ROUND(H33*F33,2)</f>
        <v>734.57</v>
      </c>
      <c r="J33" s="332"/>
    </row>
    <row r="34" spans="1:10" s="278" customFormat="1" ht="24" customHeight="1">
      <c r="A34" s="93" t="s">
        <v>65</v>
      </c>
      <c r="B34" s="187" t="s">
        <v>76</v>
      </c>
      <c r="C34" s="187" t="s">
        <v>209</v>
      </c>
      <c r="D34" s="147" t="s">
        <v>77</v>
      </c>
      <c r="E34" s="84" t="s">
        <v>7</v>
      </c>
      <c r="F34" s="204">
        <f>'PLAY. 5.0 '!C107</f>
        <v>0.74</v>
      </c>
      <c r="G34" s="107">
        <v>410.96</v>
      </c>
      <c r="H34" s="272">
        <f t="shared" si="8"/>
        <v>529.4</v>
      </c>
      <c r="I34" s="327">
        <f>ROUND(H34*F34,2)</f>
        <v>391.76</v>
      </c>
      <c r="J34" s="332">
        <f>I30/I46</f>
        <v>0.08731173615376643</v>
      </c>
    </row>
    <row r="35" spans="1:10" s="278" customFormat="1" ht="24" customHeight="1">
      <c r="A35" s="97"/>
      <c r="B35" s="279"/>
      <c r="C35" s="271" t="s">
        <v>135</v>
      </c>
      <c r="D35" s="280" t="s">
        <v>137</v>
      </c>
      <c r="E35" s="281"/>
      <c r="F35" s="224"/>
      <c r="G35" s="110"/>
      <c r="H35" s="282"/>
      <c r="I35" s="328"/>
      <c r="J35" s="332"/>
    </row>
    <row r="36" spans="1:10" s="278" customFormat="1" ht="24" customHeight="1">
      <c r="A36" s="376" t="s">
        <v>138</v>
      </c>
      <c r="B36" s="377"/>
      <c r="C36" s="186" t="s">
        <v>210</v>
      </c>
      <c r="D36" s="149" t="s">
        <v>139</v>
      </c>
      <c r="E36" s="79" t="s">
        <v>140</v>
      </c>
      <c r="F36" s="124">
        <v>2</v>
      </c>
      <c r="G36" s="283">
        <v>3114</v>
      </c>
      <c r="H36" s="272">
        <f t="shared" si="8"/>
        <v>4011.45</v>
      </c>
      <c r="I36" s="329">
        <f aca="true" t="shared" si="9" ref="I36:I38">ROUND(H36*F36,2)</f>
        <v>8022.9</v>
      </c>
      <c r="J36" s="332"/>
    </row>
    <row r="37" spans="1:10" s="278" customFormat="1" ht="24" customHeight="1">
      <c r="A37" s="378"/>
      <c r="B37" s="379"/>
      <c r="C37" s="186" t="s">
        <v>211</v>
      </c>
      <c r="D37" s="148" t="s">
        <v>141</v>
      </c>
      <c r="E37" s="52" t="s">
        <v>140</v>
      </c>
      <c r="F37" s="208">
        <v>1</v>
      </c>
      <c r="G37" s="284">
        <v>1804</v>
      </c>
      <c r="H37" s="272">
        <f t="shared" si="8"/>
        <v>2323.91</v>
      </c>
      <c r="I37" s="325">
        <f t="shared" si="9"/>
        <v>2323.91</v>
      </c>
      <c r="J37" s="332"/>
    </row>
    <row r="38" spans="1:11" s="278" customFormat="1" ht="24" customHeight="1" thickBot="1">
      <c r="A38" s="380"/>
      <c r="B38" s="381"/>
      <c r="C38" s="186" t="s">
        <v>212</v>
      </c>
      <c r="D38" s="148" t="s">
        <v>142</v>
      </c>
      <c r="E38" s="52" t="s">
        <v>140</v>
      </c>
      <c r="F38" s="208">
        <v>2</v>
      </c>
      <c r="G38" s="103">
        <v>2420</v>
      </c>
      <c r="H38" s="272">
        <f t="shared" si="8"/>
        <v>3117.44</v>
      </c>
      <c r="I38" s="325">
        <f t="shared" si="9"/>
        <v>6234.88</v>
      </c>
      <c r="J38" s="333"/>
      <c r="K38" s="285"/>
    </row>
    <row r="39" spans="1:10" ht="15">
      <c r="A39" s="114"/>
      <c r="B39" s="115"/>
      <c r="C39" s="129">
        <v>6</v>
      </c>
      <c r="D39" s="116" t="s">
        <v>30</v>
      </c>
      <c r="E39" s="115"/>
      <c r="F39" s="212"/>
      <c r="G39" s="117"/>
      <c r="H39" s="117"/>
      <c r="I39" s="117">
        <f>SUM(I40:I43)</f>
        <v>35266.82</v>
      </c>
      <c r="J39" s="373">
        <f>I39/I$46</f>
        <v>0.17357034130134455</v>
      </c>
    </row>
    <row r="40" spans="1:10" s="168" customFormat="1" ht="24" customHeight="1">
      <c r="A40" s="172" t="s">
        <v>65</v>
      </c>
      <c r="B40" s="164">
        <v>170372</v>
      </c>
      <c r="C40" s="166" t="s">
        <v>24</v>
      </c>
      <c r="D40" s="173" t="s">
        <v>101</v>
      </c>
      <c r="E40" s="228" t="s">
        <v>15</v>
      </c>
      <c r="F40" s="208">
        <f>'Inst. Elétricas 6.0'!C9</f>
        <v>11</v>
      </c>
      <c r="G40" s="103">
        <v>1950.83</v>
      </c>
      <c r="H40" s="171">
        <f aca="true" t="shared" si="10" ref="H40:H41">ROUND(G40*$J$6,2)</f>
        <v>2513.06</v>
      </c>
      <c r="I40" s="145">
        <f aca="true" t="shared" si="11" ref="I40:I41">ROUND(H40*F40,2)</f>
        <v>27643.66</v>
      </c>
      <c r="J40" s="375"/>
    </row>
    <row r="41" spans="1:10" s="168" customFormat="1" ht="24" customHeight="1">
      <c r="A41" s="172" t="s">
        <v>65</v>
      </c>
      <c r="B41" s="164">
        <v>180678</v>
      </c>
      <c r="C41" s="166" t="s">
        <v>19</v>
      </c>
      <c r="D41" s="173" t="s">
        <v>102</v>
      </c>
      <c r="E41" s="228" t="s">
        <v>15</v>
      </c>
      <c r="F41" s="208">
        <f>'Inst. Elétricas 6.0'!C13</f>
        <v>13</v>
      </c>
      <c r="G41" s="103">
        <v>335.63</v>
      </c>
      <c r="H41" s="171">
        <f t="shared" si="10"/>
        <v>432.36</v>
      </c>
      <c r="I41" s="145">
        <f t="shared" si="11"/>
        <v>5620.68</v>
      </c>
      <c r="J41" s="375"/>
    </row>
    <row r="42" spans="1:10" s="168" customFormat="1" ht="24" customHeight="1">
      <c r="A42" s="163" t="s">
        <v>65</v>
      </c>
      <c r="B42" s="178">
        <v>171059</v>
      </c>
      <c r="C42" s="166" t="s">
        <v>25</v>
      </c>
      <c r="D42" s="179" t="s">
        <v>104</v>
      </c>
      <c r="E42" s="229" t="s">
        <v>15</v>
      </c>
      <c r="F42" s="204">
        <f>'Inst. Elétricas 6.0'!C17</f>
        <v>11</v>
      </c>
      <c r="G42" s="107">
        <v>69.62</v>
      </c>
      <c r="H42" s="180">
        <f aca="true" t="shared" si="12" ref="H42">ROUND(G42*$J$6,2)</f>
        <v>89.68</v>
      </c>
      <c r="I42" s="144">
        <f aca="true" t="shared" si="13" ref="I42">ROUND(H42*F42,2)</f>
        <v>986.48</v>
      </c>
      <c r="J42" s="375"/>
    </row>
    <row r="43" spans="1:10" s="168" customFormat="1" ht="24" customHeight="1" thickBot="1">
      <c r="A43" s="163" t="s">
        <v>65</v>
      </c>
      <c r="B43" s="164">
        <v>170078</v>
      </c>
      <c r="C43" s="166" t="s">
        <v>31</v>
      </c>
      <c r="D43" s="179" t="s">
        <v>185</v>
      </c>
      <c r="E43" s="229" t="s">
        <v>186</v>
      </c>
      <c r="F43" s="204">
        <f>'Inst. Elétricas 6.0'!C21</f>
        <v>100</v>
      </c>
      <c r="G43" s="107">
        <v>7.89</v>
      </c>
      <c r="H43" s="180">
        <f aca="true" t="shared" si="14" ref="H43">ROUND(G43*$J$6,2)</f>
        <v>10.16</v>
      </c>
      <c r="I43" s="144">
        <f aca="true" t="shared" si="15" ref="I43">ROUND(H43*F43,2)</f>
        <v>1016</v>
      </c>
      <c r="J43" s="374"/>
    </row>
    <row r="44" spans="1:10" ht="15">
      <c r="A44" s="114"/>
      <c r="B44" s="115"/>
      <c r="C44" s="230">
        <v>7</v>
      </c>
      <c r="D44" s="116" t="s">
        <v>8</v>
      </c>
      <c r="E44" s="115"/>
      <c r="F44" s="212"/>
      <c r="G44" s="117"/>
      <c r="H44" s="117"/>
      <c r="I44" s="117">
        <f>SUM(I45)</f>
        <v>5008.065577200001</v>
      </c>
      <c r="J44" s="373">
        <f>I44/I$46</f>
        <v>0.024647860269060812</v>
      </c>
    </row>
    <row r="45" spans="1:11" ht="31.5" customHeight="1" thickBot="1">
      <c r="A45" s="98" t="s">
        <v>65</v>
      </c>
      <c r="B45" s="77">
        <v>270220</v>
      </c>
      <c r="C45" s="231" t="s">
        <v>213</v>
      </c>
      <c r="D45" s="120" t="s">
        <v>94</v>
      </c>
      <c r="E45" s="226" t="s">
        <v>6</v>
      </c>
      <c r="F45" s="124">
        <f>'Serviço final 7.0'!C12</f>
        <v>858.2</v>
      </c>
      <c r="G45" s="111">
        <v>4.53</v>
      </c>
      <c r="H45" s="232">
        <f>G45*$J$6</f>
        <v>5.835546000000001</v>
      </c>
      <c r="I45" s="233">
        <f>H45*F45</f>
        <v>5008.065577200001</v>
      </c>
      <c r="J45" s="374"/>
      <c r="K45" s="123"/>
    </row>
    <row r="46" spans="1:10" ht="33.75" customHeight="1" thickBot="1">
      <c r="A46" s="92"/>
      <c r="B46" s="189"/>
      <c r="C46" s="367" t="s">
        <v>9</v>
      </c>
      <c r="D46" s="367"/>
      <c r="E46" s="367"/>
      <c r="F46" s="367"/>
      <c r="G46" s="367"/>
      <c r="H46" s="368"/>
      <c r="I46" s="234">
        <f>I8+I13+I16+I19+I30+I39+I44</f>
        <v>203184.59787304</v>
      </c>
      <c r="J46" s="235">
        <f>SUM(J8:J45)</f>
        <v>0.9999999999999999</v>
      </c>
    </row>
    <row r="47" ht="15">
      <c r="I47" s="241"/>
    </row>
    <row r="48" spans="9:11" ht="15">
      <c r="I48" s="242"/>
      <c r="K48" s="330"/>
    </row>
    <row r="49" spans="8:9" ht="15">
      <c r="H49" s="240" t="s">
        <v>181</v>
      </c>
      <c r="I49" s="240">
        <v>150000</v>
      </c>
    </row>
    <row r="50" spans="8:9" ht="15">
      <c r="H50" s="240" t="s">
        <v>183</v>
      </c>
      <c r="I50" s="240">
        <v>6055.53</v>
      </c>
    </row>
    <row r="51" spans="8:9" ht="15">
      <c r="H51" s="240" t="s">
        <v>20</v>
      </c>
      <c r="I51" s="240">
        <f>I49+I50</f>
        <v>156055.53</v>
      </c>
    </row>
    <row r="52" spans="8:9" ht="15">
      <c r="H52" s="240" t="s">
        <v>184</v>
      </c>
      <c r="I52" s="240">
        <f>I46-I51</f>
        <v>47129.06787304001</v>
      </c>
    </row>
  </sheetData>
  <mergeCells count="9">
    <mergeCell ref="C46:H46"/>
    <mergeCell ref="A2:D2"/>
    <mergeCell ref="J19:J29"/>
    <mergeCell ref="J44:J45"/>
    <mergeCell ref="J16:J18"/>
    <mergeCell ref="A36:B38"/>
    <mergeCell ref="J39:J43"/>
    <mergeCell ref="J8:J12"/>
    <mergeCell ref="J13:J15"/>
  </mergeCells>
  <printOptions/>
  <pageMargins left="0.25" right="0.25" top="0.75" bottom="0.75" header="0.3" footer="0.3"/>
  <pageSetup fitToHeight="0" fitToWidth="1" horizontalDpi="300" verticalDpi="3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2006-09-25T12:47:36Z</dcterms:created>
  <dcterms:modified xsi:type="dcterms:W3CDTF">2018-11-26T11:46:24Z</dcterms:modified>
  <cp:category/>
  <cp:version/>
  <cp:contentType/>
  <cp:contentStatus/>
</cp:coreProperties>
</file>